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516" windowWidth="12132" windowHeight="12492"/>
  </bookViews>
  <sheets>
    <sheet name="2021" sheetId="1" r:id="rId1"/>
  </sheets>
  <definedNames>
    <definedName name="_xlnm._FilterDatabase" localSheetId="0" hidden="1">'2021'!$A$5:$BJ$108</definedName>
  </definedNames>
  <calcPr calcId="125725"/>
</workbook>
</file>

<file path=xl/calcChain.xml><?xml version="1.0" encoding="utf-8"?>
<calcChain xmlns="http://schemas.openxmlformats.org/spreadsheetml/2006/main">
  <c r="AY52" i="1"/>
  <c r="AV89"/>
  <c r="BB77"/>
  <c r="BB99"/>
  <c r="BB91"/>
  <c r="BB88"/>
  <c r="AY88"/>
  <c r="BB81"/>
  <c r="BB80"/>
  <c r="BB79"/>
  <c r="BB78"/>
  <c r="BB75"/>
  <c r="BB67"/>
  <c r="BB65"/>
  <c r="AS44"/>
  <c r="AR44"/>
  <c r="AP44"/>
  <c r="BB44" s="1"/>
  <c r="BD44" s="1"/>
  <c r="BB18"/>
  <c r="BB13"/>
  <c r="BB12"/>
  <c r="BD29"/>
  <c r="AO44"/>
  <c r="AO41"/>
  <c r="AO40"/>
  <c r="AO35"/>
  <c r="AO18"/>
  <c r="AL44"/>
  <c r="AL41"/>
  <c r="AL40"/>
  <c r="AL35"/>
  <c r="AL13"/>
  <c r="AL11"/>
  <c r="AY94"/>
  <c r="AY93"/>
  <c r="AV93"/>
  <c r="AS93"/>
  <c r="AY86"/>
  <c r="AY69"/>
  <c r="AY70"/>
  <c r="AV69"/>
  <c r="AY68"/>
  <c r="AO68"/>
  <c r="AL68"/>
  <c r="AY62"/>
  <c r="AY58"/>
  <c r="BA58" s="1"/>
  <c r="AX58"/>
  <c r="AV58"/>
  <c r="AS58"/>
  <c r="AU58"/>
  <c r="BA44"/>
  <c r="AY44"/>
  <c r="AV44"/>
  <c r="AU44"/>
  <c r="AY43"/>
  <c r="AY42"/>
  <c r="AF44"/>
  <c r="AC44"/>
  <c r="AQ41"/>
  <c r="AP41"/>
  <c r="AU41"/>
  <c r="AS41"/>
  <c r="AX44"/>
  <c r="AV41"/>
  <c r="AX41" s="1"/>
  <c r="AY41"/>
  <c r="BA41" s="1"/>
  <c r="BA35"/>
  <c r="AY35"/>
  <c r="AX35"/>
  <c r="AV35"/>
  <c r="AU35"/>
  <c r="AS35"/>
  <c r="AQ35"/>
  <c r="AP35"/>
  <c r="BB35" s="1"/>
  <c r="Z35"/>
  <c r="W35"/>
  <c r="AY34"/>
  <c r="AY18"/>
  <c r="AL18"/>
  <c r="AS11"/>
  <c r="AU11" s="1"/>
  <c r="AQ11"/>
  <c r="AP11"/>
  <c r="AR11" s="1"/>
  <c r="AO11"/>
  <c r="AY11"/>
  <c r="BA11" s="1"/>
  <c r="AV11"/>
  <c r="AV9"/>
  <c r="AI68"/>
  <c r="AR35" l="1"/>
  <c r="BB11"/>
  <c r="BD11" s="1"/>
  <c r="AR41"/>
  <c r="BB41"/>
  <c r="BD41" s="1"/>
  <c r="BD35"/>
  <c r="H44"/>
  <c r="AI41"/>
  <c r="AI40"/>
  <c r="AI35"/>
  <c r="AI18"/>
  <c r="AI13"/>
  <c r="AI11"/>
  <c r="AF68"/>
  <c r="AP58"/>
  <c r="AQ58"/>
  <c r="AO58"/>
  <c r="AL58"/>
  <c r="AI58"/>
  <c r="AF58"/>
  <c r="AF41"/>
  <c r="AF35"/>
  <c r="AF18"/>
  <c r="AF13"/>
  <c r="AF11"/>
  <c r="AC91"/>
  <c r="AC68"/>
  <c r="AS57"/>
  <c r="AQ57"/>
  <c r="AP57"/>
  <c r="BB57" s="1"/>
  <c r="BD57" s="1"/>
  <c r="AO57"/>
  <c r="AL57"/>
  <c r="AI57"/>
  <c r="AF57"/>
  <c r="AC57"/>
  <c r="AU57"/>
  <c r="AV57"/>
  <c r="AY57"/>
  <c r="BA57" s="1"/>
  <c r="AX57"/>
  <c r="AI48"/>
  <c r="AF48"/>
  <c r="AF46"/>
  <c r="T48"/>
  <c r="W48"/>
  <c r="Z48"/>
  <c r="AC48"/>
  <c r="AC47"/>
  <c r="AC46"/>
  <c r="AC40"/>
  <c r="AC18"/>
  <c r="AC13"/>
  <c r="AC11"/>
  <c r="Z91"/>
  <c r="Z68"/>
  <c r="Z47"/>
  <c r="Z46"/>
  <c r="Z40"/>
  <c r="Z18"/>
  <c r="Z13"/>
  <c r="W91"/>
  <c r="W90"/>
  <c r="W68"/>
  <c r="BA52"/>
  <c r="W53"/>
  <c r="W47"/>
  <c r="W46"/>
  <c r="W40"/>
  <c r="AS18"/>
  <c r="AU18" s="1"/>
  <c r="AQ18"/>
  <c r="AP18"/>
  <c r="BA18"/>
  <c r="AX18"/>
  <c r="AV18"/>
  <c r="W18"/>
  <c r="W13"/>
  <c r="T91"/>
  <c r="T88"/>
  <c r="AS68"/>
  <c r="AU68" s="1"/>
  <c r="AP68"/>
  <c r="AR68" s="1"/>
  <c r="BA68"/>
  <c r="AV68"/>
  <c r="AX68" s="1"/>
  <c r="BA69"/>
  <c r="AX69"/>
  <c r="T68"/>
  <c r="T53"/>
  <c r="T47"/>
  <c r="T46"/>
  <c r="T40"/>
  <c r="T13"/>
  <c r="T12"/>
  <c r="AY9"/>
  <c r="BA9" s="1"/>
  <c r="Q7"/>
  <c r="Q91"/>
  <c r="Q69"/>
  <c r="Q53"/>
  <c r="Q48"/>
  <c r="N48"/>
  <c r="Q47"/>
  <c r="Q46"/>
  <c r="Q40"/>
  <c r="Q13"/>
  <c r="H99"/>
  <c r="AI99"/>
  <c r="AF99"/>
  <c r="AC99"/>
  <c r="Z99"/>
  <c r="W99"/>
  <c r="T99"/>
  <c r="Q99"/>
  <c r="N99"/>
  <c r="K99"/>
  <c r="N91"/>
  <c r="N53"/>
  <c r="N47"/>
  <c r="N46"/>
  <c r="N40"/>
  <c r="N13"/>
  <c r="AC65"/>
  <c r="Z65"/>
  <c r="W65"/>
  <c r="T65"/>
  <c r="Q65"/>
  <c r="N65"/>
  <c r="K65"/>
  <c r="H65"/>
  <c r="K48"/>
  <c r="H46"/>
  <c r="H47"/>
  <c r="H48"/>
  <c r="H13"/>
  <c r="K7"/>
  <c r="H7"/>
  <c r="K91"/>
  <c r="K53"/>
  <c r="K47"/>
  <c r="K46"/>
  <c r="K40"/>
  <c r="K13"/>
  <c r="AY100"/>
  <c r="AY108"/>
  <c r="BA108" s="1"/>
  <c r="AY95"/>
  <c r="AY91"/>
  <c r="BA91" s="1"/>
  <c r="AY89"/>
  <c r="AY82"/>
  <c r="BA82" s="1"/>
  <c r="AY81"/>
  <c r="BA81" s="1"/>
  <c r="AY80"/>
  <c r="AY79"/>
  <c r="BA79" s="1"/>
  <c r="AY78"/>
  <c r="BA78" s="1"/>
  <c r="AY75"/>
  <c r="AY65"/>
  <c r="BA65" s="1"/>
  <c r="AY61"/>
  <c r="AY53"/>
  <c r="BA53" s="1"/>
  <c r="AY50"/>
  <c r="AY40"/>
  <c r="BA40" s="1"/>
  <c r="AY25"/>
  <c r="BA25" s="1"/>
  <c r="AY19"/>
  <c r="BA19" s="1"/>
  <c r="AY13"/>
  <c r="BA13" s="1"/>
  <c r="AY7"/>
  <c r="BA7" s="1"/>
  <c r="AV100"/>
  <c r="AV108"/>
  <c r="AX108" s="1"/>
  <c r="AV80"/>
  <c r="AV75"/>
  <c r="AX75" s="1"/>
  <c r="AV25"/>
  <c r="AV19"/>
  <c r="AX19" s="1"/>
  <c r="AV7"/>
  <c r="AS108"/>
  <c r="AU108" s="1"/>
  <c r="AS100"/>
  <c r="AS25"/>
  <c r="AS19"/>
  <c r="AU19" s="1"/>
  <c r="H91"/>
  <c r="H53"/>
  <c r="BA42"/>
  <c r="AV42"/>
  <c r="AY47"/>
  <c r="AY46"/>
  <c r="BA46" s="1"/>
  <c r="AY48"/>
  <c r="BA48" s="1"/>
  <c r="AP48"/>
  <c r="BB48" s="1"/>
  <c r="BD48" s="1"/>
  <c r="AP47"/>
  <c r="BB47" s="1"/>
  <c r="BD47" s="1"/>
  <c r="AP46"/>
  <c r="BB46" s="1"/>
  <c r="BD46" s="1"/>
  <c r="AS46"/>
  <c r="AS47"/>
  <c r="AS48"/>
  <c r="AU48" s="1"/>
  <c r="AS49"/>
  <c r="AU49" s="1"/>
  <c r="AV46"/>
  <c r="AX46" s="1"/>
  <c r="AP42"/>
  <c r="BB42" s="1"/>
  <c r="AP40"/>
  <c r="H40"/>
  <c r="AP25"/>
  <c r="BB25" s="1"/>
  <c r="BD25" s="1"/>
  <c r="AP19"/>
  <c r="BB19" s="1"/>
  <c r="BD19" s="1"/>
  <c r="AP7"/>
  <c r="BB7" s="1"/>
  <c r="BD7" s="1"/>
  <c r="AP96"/>
  <c r="BB96" s="1"/>
  <c r="AP97"/>
  <c r="BB97" s="1"/>
  <c r="AP98"/>
  <c r="BB98" s="1"/>
  <c r="AP99"/>
  <c r="BD99" s="1"/>
  <c r="AP100"/>
  <c r="AP101"/>
  <c r="BI101" s="1"/>
  <c r="AP102"/>
  <c r="BB102" s="1"/>
  <c r="AP103"/>
  <c r="BB103" s="1"/>
  <c r="AP91"/>
  <c r="BD91" s="1"/>
  <c r="AP65"/>
  <c r="BD65" s="1"/>
  <c r="AO91"/>
  <c r="AO90"/>
  <c r="AO53"/>
  <c r="AO25"/>
  <c r="AO19"/>
  <c r="AP13"/>
  <c r="BD13" s="1"/>
  <c r="AV13"/>
  <c r="AX13" s="1"/>
  <c r="AS13"/>
  <c r="AU13" s="1"/>
  <c r="AQ13"/>
  <c r="AO13"/>
  <c r="AO50"/>
  <c r="AV48"/>
  <c r="AX48" s="1"/>
  <c r="AQ48"/>
  <c r="AL48"/>
  <c r="AO48"/>
  <c r="AY99"/>
  <c r="BA99" s="1"/>
  <c r="AV99"/>
  <c r="AX99" s="1"/>
  <c r="AS99"/>
  <c r="AU99"/>
  <c r="AQ99"/>
  <c r="AO99"/>
  <c r="AL99"/>
  <c r="AL91"/>
  <c r="AL90"/>
  <c r="AL53"/>
  <c r="AL25"/>
  <c r="AL19"/>
  <c r="AV43"/>
  <c r="AP16"/>
  <c r="BB16" s="1"/>
  <c r="BD16" s="1"/>
  <c r="AP88"/>
  <c r="AP90"/>
  <c r="BB90" s="1"/>
  <c r="AP107"/>
  <c r="BB107" s="1"/>
  <c r="BD107" s="1"/>
  <c r="AP76"/>
  <c r="BB76" s="1"/>
  <c r="AP72"/>
  <c r="BI72" s="1"/>
  <c r="AP69"/>
  <c r="BB69" s="1"/>
  <c r="AP67"/>
  <c r="AP108"/>
  <c r="BB108" s="1"/>
  <c r="BD108" s="1"/>
  <c r="AP95"/>
  <c r="AR95" s="1"/>
  <c r="AP94"/>
  <c r="BB94" s="1"/>
  <c r="AQ91"/>
  <c r="AP89"/>
  <c r="BB89" s="1"/>
  <c r="AP81"/>
  <c r="BI81" s="1"/>
  <c r="AP80"/>
  <c r="AP79"/>
  <c r="BI79" s="1"/>
  <c r="AP78"/>
  <c r="BD78" s="1"/>
  <c r="AP75"/>
  <c r="AV74"/>
  <c r="AX74" s="1"/>
  <c r="AP61"/>
  <c r="BI61" s="1"/>
  <c r="AP53"/>
  <c r="BB53" s="1"/>
  <c r="AP50"/>
  <c r="BB50" s="1"/>
  <c r="AP49"/>
  <c r="BB49" s="1"/>
  <c r="AY49"/>
  <c r="AY12"/>
  <c r="BA12" s="1"/>
  <c r="AP12"/>
  <c r="BI12" s="1"/>
  <c r="AI91"/>
  <c r="AI53"/>
  <c r="AO46"/>
  <c r="AO47"/>
  <c r="AL46"/>
  <c r="AL47"/>
  <c r="AI46"/>
  <c r="AI47"/>
  <c r="AQ46"/>
  <c r="AU46"/>
  <c r="AI25"/>
  <c r="AI19"/>
  <c r="AS53"/>
  <c r="AU53" s="1"/>
  <c r="AV53"/>
  <c r="AX53" s="1"/>
  <c r="AV40"/>
  <c r="AX40" s="1"/>
  <c r="AV47"/>
  <c r="AX47" s="1"/>
  <c r="AV91"/>
  <c r="AX91" s="1"/>
  <c r="AS91"/>
  <c r="AU91" s="1"/>
  <c r="AF91"/>
  <c r="AV65"/>
  <c r="AX65" s="1"/>
  <c r="AS65"/>
  <c r="AU65" s="1"/>
  <c r="AQ65"/>
  <c r="AO65"/>
  <c r="AL65"/>
  <c r="AI65"/>
  <c r="AF65"/>
  <c r="AS7"/>
  <c r="AU7" s="1"/>
  <c r="AF7"/>
  <c r="AI7"/>
  <c r="AL7"/>
  <c r="AO7"/>
  <c r="AQ7"/>
  <c r="BA47"/>
  <c r="AX25"/>
  <c r="AU25"/>
  <c r="AX7"/>
  <c r="AS39"/>
  <c r="AU39" s="1"/>
  <c r="AS40"/>
  <c r="AQ40"/>
  <c r="AQ53"/>
  <c r="AF53"/>
  <c r="AU47"/>
  <c r="AQ47"/>
  <c r="AF47"/>
  <c r="AF40"/>
  <c r="AF25"/>
  <c r="AF19"/>
  <c r="AC73"/>
  <c r="AC72"/>
  <c r="AC7"/>
  <c r="AC50"/>
  <c r="AC25"/>
  <c r="AC19"/>
  <c r="Z7"/>
  <c r="Z8"/>
  <c r="Z9"/>
  <c r="Z10"/>
  <c r="Z12"/>
  <c r="Z14"/>
  <c r="Z15"/>
  <c r="Z16"/>
  <c r="Z17"/>
  <c r="Z19"/>
  <c r="Z20"/>
  <c r="Z21"/>
  <c r="Z6"/>
  <c r="Z28"/>
  <c r="Z29"/>
  <c r="Z30"/>
  <c r="Z31"/>
  <c r="Z32"/>
  <c r="Z33"/>
  <c r="Z34"/>
  <c r="Z36"/>
  <c r="Z37"/>
  <c r="Z38"/>
  <c r="Z39"/>
  <c r="Z42"/>
  <c r="Z43"/>
  <c r="Z45"/>
  <c r="Z49"/>
  <c r="Z50"/>
  <c r="Z51"/>
  <c r="Z52"/>
  <c r="Z54"/>
  <c r="Z55"/>
  <c r="Z56"/>
  <c r="Z59"/>
  <c r="Z60"/>
  <c r="Z61"/>
  <c r="Z62"/>
  <c r="Z63"/>
  <c r="Z64"/>
  <c r="Z66"/>
  <c r="Z67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2"/>
  <c r="Z93"/>
  <c r="Z94"/>
  <c r="Z95"/>
  <c r="Z96"/>
  <c r="Z97"/>
  <c r="Z98"/>
  <c r="Z100"/>
  <c r="Z101"/>
  <c r="Z102"/>
  <c r="Z103"/>
  <c r="Z104"/>
  <c r="Z105"/>
  <c r="Z106"/>
  <c r="Z107"/>
  <c r="Z108"/>
  <c r="Z23"/>
  <c r="Z24"/>
  <c r="Z25"/>
  <c r="Z26"/>
  <c r="Z27"/>
  <c r="Z22"/>
  <c r="W73"/>
  <c r="W72"/>
  <c r="W50"/>
  <c r="W49"/>
  <c r="W25"/>
  <c r="W19"/>
  <c r="W16"/>
  <c r="W7"/>
  <c r="T90"/>
  <c r="T73"/>
  <c r="T72"/>
  <c r="T50"/>
  <c r="T49"/>
  <c r="T25"/>
  <c r="T19"/>
  <c r="T16"/>
  <c r="AQ25"/>
  <c r="AQ19"/>
  <c r="Q90"/>
  <c r="Q88"/>
  <c r="Q73"/>
  <c r="Q72"/>
  <c r="Q50"/>
  <c r="Q49"/>
  <c r="N73"/>
  <c r="N72"/>
  <c r="Q16"/>
  <c r="Q17"/>
  <c r="Q19"/>
  <c r="N50"/>
  <c r="N49"/>
  <c r="N25"/>
  <c r="N16"/>
  <c r="AP8"/>
  <c r="BI8" s="1"/>
  <c r="AP9"/>
  <c r="BB9" s="1"/>
  <c r="AP10"/>
  <c r="BB10" s="1"/>
  <c r="AP14"/>
  <c r="BI14" s="1"/>
  <c r="AP15"/>
  <c r="BI15" s="1"/>
  <c r="AP17"/>
  <c r="BI17" s="1"/>
  <c r="AP20"/>
  <c r="BI20" s="1"/>
  <c r="AP21"/>
  <c r="BI21" s="1"/>
  <c r="AP22"/>
  <c r="BI22" s="1"/>
  <c r="AP23"/>
  <c r="BI23" s="1"/>
  <c r="AP24"/>
  <c r="BI24" s="1"/>
  <c r="AP26"/>
  <c r="BI26" s="1"/>
  <c r="AP27"/>
  <c r="BI27" s="1"/>
  <c r="AP28"/>
  <c r="BI28" s="1"/>
  <c r="AP29"/>
  <c r="BI29" s="1"/>
  <c r="AP30"/>
  <c r="BB30" s="1"/>
  <c r="AP31"/>
  <c r="BB31" s="1"/>
  <c r="AP32"/>
  <c r="BI32" s="1"/>
  <c r="AP33"/>
  <c r="BI33" s="1"/>
  <c r="AP34"/>
  <c r="AP36"/>
  <c r="BI36" s="1"/>
  <c r="AP37"/>
  <c r="BI37" s="1"/>
  <c r="AP38"/>
  <c r="BI38" s="1"/>
  <c r="AP39"/>
  <c r="BB39" s="1"/>
  <c r="AP43"/>
  <c r="AP45"/>
  <c r="BI45" s="1"/>
  <c r="BI50"/>
  <c r="AP51"/>
  <c r="BI51" s="1"/>
  <c r="AP52"/>
  <c r="BI52" s="1"/>
  <c r="AP54"/>
  <c r="BI54" s="1"/>
  <c r="AP55"/>
  <c r="BI55" s="1"/>
  <c r="AP56"/>
  <c r="BI56" s="1"/>
  <c r="AP59"/>
  <c r="BI59" s="1"/>
  <c r="AP60"/>
  <c r="BI60" s="1"/>
  <c r="AP62"/>
  <c r="BB62" s="1"/>
  <c r="AP63"/>
  <c r="BI63" s="1"/>
  <c r="AP64"/>
  <c r="BB64" s="1"/>
  <c r="AP66"/>
  <c r="BI66" s="1"/>
  <c r="AP70"/>
  <c r="AP71"/>
  <c r="BI71" s="1"/>
  <c r="AP73"/>
  <c r="BI73" s="1"/>
  <c r="AP74"/>
  <c r="BI74" s="1"/>
  <c r="AP77"/>
  <c r="BI77" s="1"/>
  <c r="AP82"/>
  <c r="BI82" s="1"/>
  <c r="AP83"/>
  <c r="BI83" s="1"/>
  <c r="AP84"/>
  <c r="BI84" s="1"/>
  <c r="AP85"/>
  <c r="AP86"/>
  <c r="AP87"/>
  <c r="BI87" s="1"/>
  <c r="AP92"/>
  <c r="BI92" s="1"/>
  <c r="AP93"/>
  <c r="BI102"/>
  <c r="AP104"/>
  <c r="BI104" s="1"/>
  <c r="AP105"/>
  <c r="BI105" s="1"/>
  <c r="AP106"/>
  <c r="BI106" s="1"/>
  <c r="BI108"/>
  <c r="BI109"/>
  <c r="AP6"/>
  <c r="BB6" s="1"/>
  <c r="N88"/>
  <c r="N90"/>
  <c r="AQ108"/>
  <c r="AR108" s="1"/>
  <c r="AQ8"/>
  <c r="AQ9"/>
  <c r="AQ10"/>
  <c r="AQ12"/>
  <c r="AQ14"/>
  <c r="AQ15"/>
  <c r="AQ16"/>
  <c r="AQ17"/>
  <c r="AQ20"/>
  <c r="AQ21"/>
  <c r="AQ22"/>
  <c r="AQ23"/>
  <c r="AQ24"/>
  <c r="AQ26"/>
  <c r="AQ27"/>
  <c r="AQ28"/>
  <c r="AQ29"/>
  <c r="AQ30"/>
  <c r="AQ31"/>
  <c r="AQ32"/>
  <c r="AQ33"/>
  <c r="AQ34"/>
  <c r="AQ36"/>
  <c r="AQ37"/>
  <c r="AQ38"/>
  <c r="AQ39"/>
  <c r="AQ42"/>
  <c r="AQ43"/>
  <c r="AQ45"/>
  <c r="AQ49"/>
  <c r="AQ50"/>
  <c r="AQ51"/>
  <c r="AQ52"/>
  <c r="AQ54"/>
  <c r="AQ55"/>
  <c r="AQ56"/>
  <c r="AQ59"/>
  <c r="AQ60"/>
  <c r="AQ61"/>
  <c r="AQ62"/>
  <c r="AQ63"/>
  <c r="AQ64"/>
  <c r="AQ66"/>
  <c r="AQ67"/>
  <c r="AQ69"/>
  <c r="AQ70"/>
  <c r="AQ71"/>
  <c r="AQ72"/>
  <c r="AQ73"/>
  <c r="AQ74"/>
  <c r="AQ75"/>
  <c r="AQ76"/>
  <c r="AQ77"/>
  <c r="AQ78"/>
  <c r="AQ79"/>
  <c r="AQ80"/>
  <c r="AR80" s="1"/>
  <c r="AQ81"/>
  <c r="AQ82"/>
  <c r="AQ83"/>
  <c r="AQ84"/>
  <c r="AQ85"/>
  <c r="AQ86"/>
  <c r="AQ87"/>
  <c r="AQ88"/>
  <c r="AQ89"/>
  <c r="AQ90"/>
  <c r="AQ92"/>
  <c r="AQ93"/>
  <c r="AQ94"/>
  <c r="AQ95"/>
  <c r="AQ96"/>
  <c r="AQ97"/>
  <c r="AQ98"/>
  <c r="AR98" s="1"/>
  <c r="AQ100"/>
  <c r="AQ101"/>
  <c r="AQ102"/>
  <c r="AQ103"/>
  <c r="AQ104"/>
  <c r="AQ105"/>
  <c r="AQ106"/>
  <c r="AQ107"/>
  <c r="K108"/>
  <c r="K90"/>
  <c r="K88"/>
  <c r="K73"/>
  <c r="K72"/>
  <c r="K69"/>
  <c r="K50"/>
  <c r="K49"/>
  <c r="H108"/>
  <c r="K25"/>
  <c r="H25"/>
  <c r="Q25"/>
  <c r="K16"/>
  <c r="N19"/>
  <c r="H19"/>
  <c r="K19"/>
  <c r="H107"/>
  <c r="H90"/>
  <c r="H88"/>
  <c r="BA88"/>
  <c r="AV88"/>
  <c r="AX88" s="1"/>
  <c r="AS88"/>
  <c r="AU88" s="1"/>
  <c r="AO88"/>
  <c r="AL88"/>
  <c r="AI88"/>
  <c r="AF88"/>
  <c r="AC88"/>
  <c r="W88"/>
  <c r="AY85"/>
  <c r="BA85" s="1"/>
  <c r="AV85"/>
  <c r="AX85" s="1"/>
  <c r="AS85"/>
  <c r="AU85" s="1"/>
  <c r="AO85"/>
  <c r="AL85"/>
  <c r="AI85"/>
  <c r="AF85"/>
  <c r="AC85"/>
  <c r="W85"/>
  <c r="T85"/>
  <c r="Q85"/>
  <c r="N85"/>
  <c r="K85"/>
  <c r="H85"/>
  <c r="AY84"/>
  <c r="BA84" s="1"/>
  <c r="AV84"/>
  <c r="AX84" s="1"/>
  <c r="AS84"/>
  <c r="AU84" s="1"/>
  <c r="AO84"/>
  <c r="AL84"/>
  <c r="AI84"/>
  <c r="AF84"/>
  <c r="AC84"/>
  <c r="W84"/>
  <c r="T84"/>
  <c r="Q84"/>
  <c r="N84"/>
  <c r="K84"/>
  <c r="H84"/>
  <c r="AV78"/>
  <c r="AX78" s="1"/>
  <c r="AS78"/>
  <c r="AU78" s="1"/>
  <c r="AO78"/>
  <c r="AL78"/>
  <c r="AI78"/>
  <c r="AF78"/>
  <c r="AC78"/>
  <c r="W78"/>
  <c r="T78"/>
  <c r="Q78"/>
  <c r="N78"/>
  <c r="K78"/>
  <c r="H78"/>
  <c r="AY74"/>
  <c r="BA74" s="1"/>
  <c r="AS74"/>
  <c r="AU74" s="1"/>
  <c r="AO74"/>
  <c r="AL74"/>
  <c r="AI74"/>
  <c r="AF74"/>
  <c r="AC74"/>
  <c r="W74"/>
  <c r="T74"/>
  <c r="Q74"/>
  <c r="N74"/>
  <c r="K74"/>
  <c r="H74"/>
  <c r="AY73"/>
  <c r="BA73" s="1"/>
  <c r="AV73"/>
  <c r="AX73" s="1"/>
  <c r="AS73"/>
  <c r="AU73" s="1"/>
  <c r="AO73"/>
  <c r="AL73"/>
  <c r="AI73"/>
  <c r="AF73"/>
  <c r="H73"/>
  <c r="AY72"/>
  <c r="BA72" s="1"/>
  <c r="AV72"/>
  <c r="AX72" s="1"/>
  <c r="AS72"/>
  <c r="AU72" s="1"/>
  <c r="AO72"/>
  <c r="AL72"/>
  <c r="AI72"/>
  <c r="AF72"/>
  <c r="H72"/>
  <c r="AY71"/>
  <c r="BA71" s="1"/>
  <c r="AV71"/>
  <c r="AX71" s="1"/>
  <c r="AS71"/>
  <c r="AU71" s="1"/>
  <c r="AO71"/>
  <c r="AL71"/>
  <c r="AI71"/>
  <c r="AF71"/>
  <c r="AC71"/>
  <c r="W71"/>
  <c r="T71"/>
  <c r="Q71"/>
  <c r="N71"/>
  <c r="K71"/>
  <c r="H71"/>
  <c r="BA70"/>
  <c r="AV70"/>
  <c r="AX70" s="1"/>
  <c r="AS70"/>
  <c r="AU70" s="1"/>
  <c r="AO70"/>
  <c r="AL70"/>
  <c r="AI70"/>
  <c r="AF70"/>
  <c r="AC70"/>
  <c r="W70"/>
  <c r="T70"/>
  <c r="Q70"/>
  <c r="N70"/>
  <c r="K70"/>
  <c r="H70"/>
  <c r="H69"/>
  <c r="H75"/>
  <c r="H76"/>
  <c r="AS69"/>
  <c r="AU69" s="1"/>
  <c r="AO69"/>
  <c r="AL69"/>
  <c r="AI69"/>
  <c r="AF69"/>
  <c r="AC69"/>
  <c r="W69"/>
  <c r="H50"/>
  <c r="H49"/>
  <c r="H16"/>
  <c r="AV51"/>
  <c r="AX51" s="1"/>
  <c r="AV49"/>
  <c r="AX49" s="1"/>
  <c r="AY107"/>
  <c r="BA107" s="1"/>
  <c r="AY106"/>
  <c r="BA106" s="1"/>
  <c r="AY105"/>
  <c r="BA105" s="1"/>
  <c r="AY104"/>
  <c r="BA104" s="1"/>
  <c r="AY103"/>
  <c r="AY102"/>
  <c r="BA102" s="1"/>
  <c r="AY101"/>
  <c r="BA101" s="1"/>
  <c r="BA100"/>
  <c r="AY98"/>
  <c r="BA98" s="1"/>
  <c r="AY97"/>
  <c r="BA97" s="1"/>
  <c r="AY96"/>
  <c r="BA96" s="1"/>
  <c r="BA93"/>
  <c r="AY92"/>
  <c r="AY90"/>
  <c r="BA90" s="1"/>
  <c r="BA89"/>
  <c r="AY87"/>
  <c r="BA87" s="1"/>
  <c r="BA86"/>
  <c r="AY83"/>
  <c r="BA83" s="1"/>
  <c r="AY77"/>
  <c r="BA77" s="1"/>
  <c r="AY76"/>
  <c r="BA76" s="1"/>
  <c r="AY67"/>
  <c r="AY66"/>
  <c r="BA66" s="1"/>
  <c r="AY64"/>
  <c r="BA64" s="1"/>
  <c r="AY63"/>
  <c r="BA63" s="1"/>
  <c r="BA62"/>
  <c r="AY60"/>
  <c r="BA60" s="1"/>
  <c r="AY59"/>
  <c r="BA59" s="1"/>
  <c r="AY56"/>
  <c r="BA56" s="1"/>
  <c r="AY55"/>
  <c r="BA55" s="1"/>
  <c r="AY54"/>
  <c r="BA54" s="1"/>
  <c r="AY51"/>
  <c r="BA51" s="1"/>
  <c r="BA50"/>
  <c r="BA49"/>
  <c r="AY45"/>
  <c r="BA45" s="1"/>
  <c r="BA43"/>
  <c r="AY39"/>
  <c r="BA39" s="1"/>
  <c r="AY38"/>
  <c r="BA38" s="1"/>
  <c r="AY37"/>
  <c r="BA37" s="1"/>
  <c r="AY36"/>
  <c r="BA36" s="1"/>
  <c r="BA34"/>
  <c r="AY33"/>
  <c r="BA33" s="1"/>
  <c r="AY32"/>
  <c r="AY31"/>
  <c r="BA31" s="1"/>
  <c r="AY30"/>
  <c r="BA30" s="1"/>
  <c r="AY29"/>
  <c r="BA29" s="1"/>
  <c r="AY28"/>
  <c r="BA28" s="1"/>
  <c r="AY27"/>
  <c r="BA27" s="1"/>
  <c r="AY26"/>
  <c r="BA26" s="1"/>
  <c r="AY24"/>
  <c r="BA24" s="1"/>
  <c r="AY23"/>
  <c r="BA23" s="1"/>
  <c r="AY22"/>
  <c r="BA22" s="1"/>
  <c r="AY21"/>
  <c r="BA21" s="1"/>
  <c r="AY20"/>
  <c r="BA20" s="1"/>
  <c r="AY17"/>
  <c r="BA17" s="1"/>
  <c r="AY16"/>
  <c r="BA16" s="1"/>
  <c r="AY15"/>
  <c r="BA15" s="1"/>
  <c r="AY14"/>
  <c r="BA14" s="1"/>
  <c r="AY10"/>
  <c r="BA10" s="1"/>
  <c r="AY8"/>
  <c r="BA8" s="1"/>
  <c r="AY6"/>
  <c r="BA6" s="1"/>
  <c r="AV107"/>
  <c r="AX107" s="1"/>
  <c r="AV106"/>
  <c r="AX106" s="1"/>
  <c r="AV105"/>
  <c r="AX105" s="1"/>
  <c r="AV104"/>
  <c r="AX104" s="1"/>
  <c r="AV103"/>
  <c r="AV102"/>
  <c r="AV101"/>
  <c r="AX101" s="1"/>
  <c r="AX100"/>
  <c r="AV98"/>
  <c r="AX98" s="1"/>
  <c r="AV97"/>
  <c r="AX97" s="1"/>
  <c r="AV96"/>
  <c r="AX96" s="1"/>
  <c r="AV95"/>
  <c r="AV94"/>
  <c r="AX93"/>
  <c r="AV92"/>
  <c r="AV90"/>
  <c r="AX90" s="1"/>
  <c r="AV87"/>
  <c r="AX87" s="1"/>
  <c r="AV86"/>
  <c r="AV83"/>
  <c r="AX83" s="1"/>
  <c r="AV82"/>
  <c r="AX82" s="1"/>
  <c r="AV79"/>
  <c r="AX79" s="1"/>
  <c r="AV77"/>
  <c r="AX77" s="1"/>
  <c r="AV76"/>
  <c r="AX76" s="1"/>
  <c r="AV67"/>
  <c r="AX67" s="1"/>
  <c r="AV66"/>
  <c r="AX66" s="1"/>
  <c r="AV64"/>
  <c r="AX64" s="1"/>
  <c r="AV63"/>
  <c r="AX63" s="1"/>
  <c r="AV62"/>
  <c r="AX62" s="1"/>
  <c r="AV61"/>
  <c r="AV60"/>
  <c r="AV59"/>
  <c r="AX59" s="1"/>
  <c r="AV56"/>
  <c r="AV55"/>
  <c r="AX55" s="1"/>
  <c r="AV54"/>
  <c r="AX54" s="1"/>
  <c r="AV52"/>
  <c r="AX52" s="1"/>
  <c r="AV50"/>
  <c r="AX50" s="1"/>
  <c r="AV45"/>
  <c r="AX45" s="1"/>
  <c r="AV39"/>
  <c r="AX39" s="1"/>
  <c r="AV38"/>
  <c r="AX38" s="1"/>
  <c r="AV37"/>
  <c r="AX37" s="1"/>
  <c r="AV36"/>
  <c r="AX36" s="1"/>
  <c r="AV34"/>
  <c r="AX34" s="1"/>
  <c r="AV33"/>
  <c r="AX33" s="1"/>
  <c r="AV32"/>
  <c r="AX32" s="1"/>
  <c r="AV31"/>
  <c r="AX31" s="1"/>
  <c r="AV30"/>
  <c r="AX30" s="1"/>
  <c r="AV29"/>
  <c r="AV28"/>
  <c r="AX28" s="1"/>
  <c r="AV27"/>
  <c r="AX27" s="1"/>
  <c r="AV26"/>
  <c r="AX26" s="1"/>
  <c r="AV24"/>
  <c r="AX24" s="1"/>
  <c r="AV23"/>
  <c r="AV22"/>
  <c r="AX22" s="1"/>
  <c r="AV21"/>
  <c r="AX21" s="1"/>
  <c r="AV20"/>
  <c r="AX20" s="1"/>
  <c r="AV17"/>
  <c r="AX17" s="1"/>
  <c r="AV16"/>
  <c r="AX16" s="1"/>
  <c r="AV15"/>
  <c r="AX15" s="1"/>
  <c r="AV14"/>
  <c r="AV12"/>
  <c r="AX12" s="1"/>
  <c r="AV10"/>
  <c r="AX10" s="1"/>
  <c r="AX9"/>
  <c r="AV8"/>
  <c r="AX8" s="1"/>
  <c r="AV6"/>
  <c r="AX6" s="1"/>
  <c r="AS107"/>
  <c r="AU107" s="1"/>
  <c r="AS106"/>
  <c r="AU106" s="1"/>
  <c r="AS105"/>
  <c r="AU105" s="1"/>
  <c r="AS104"/>
  <c r="AU104" s="1"/>
  <c r="AS103"/>
  <c r="AU103" s="1"/>
  <c r="AS102"/>
  <c r="AU102" s="1"/>
  <c r="AS101"/>
  <c r="AU101" s="1"/>
  <c r="AU100"/>
  <c r="AS98"/>
  <c r="AU98" s="1"/>
  <c r="AS97"/>
  <c r="AU97" s="1"/>
  <c r="AS96"/>
  <c r="AU96" s="1"/>
  <c r="AS95"/>
  <c r="AU95" s="1"/>
  <c r="AS94"/>
  <c r="AU94" s="1"/>
  <c r="AU93"/>
  <c r="AS92"/>
  <c r="AU92" s="1"/>
  <c r="AS90"/>
  <c r="AU90" s="1"/>
  <c r="AS89"/>
  <c r="AU89" s="1"/>
  <c r="AS87"/>
  <c r="AU87" s="1"/>
  <c r="AS86"/>
  <c r="AU86" s="1"/>
  <c r="AS83"/>
  <c r="AU83" s="1"/>
  <c r="AS82"/>
  <c r="AU82" s="1"/>
  <c r="AS81"/>
  <c r="AU81" s="1"/>
  <c r="AS80"/>
  <c r="AU80" s="1"/>
  <c r="AS79"/>
  <c r="AU79" s="1"/>
  <c r="AS77"/>
  <c r="AU77" s="1"/>
  <c r="AS76"/>
  <c r="AU76" s="1"/>
  <c r="AS75"/>
  <c r="AU75" s="1"/>
  <c r="AS67"/>
  <c r="AU67" s="1"/>
  <c r="AS66"/>
  <c r="AU66" s="1"/>
  <c r="AS64"/>
  <c r="AU64" s="1"/>
  <c r="AS63"/>
  <c r="AU63" s="1"/>
  <c r="AS62"/>
  <c r="AU62" s="1"/>
  <c r="AS61"/>
  <c r="AU61" s="1"/>
  <c r="AS60"/>
  <c r="AU60" s="1"/>
  <c r="AS59"/>
  <c r="AU59" s="1"/>
  <c r="AS56"/>
  <c r="AU56" s="1"/>
  <c r="AS55"/>
  <c r="AU55" s="1"/>
  <c r="AS54"/>
  <c r="AU54" s="1"/>
  <c r="AS52"/>
  <c r="AU52" s="1"/>
  <c r="AS51"/>
  <c r="AU51" s="1"/>
  <c r="AS50"/>
  <c r="AU50" s="1"/>
  <c r="AS45"/>
  <c r="AU45" s="1"/>
  <c r="AS43"/>
  <c r="AU43" s="1"/>
  <c r="AS42"/>
  <c r="AU42" s="1"/>
  <c r="AU40"/>
  <c r="AS38"/>
  <c r="AU38" s="1"/>
  <c r="AS37"/>
  <c r="AU37" s="1"/>
  <c r="AS36"/>
  <c r="AU36" s="1"/>
  <c r="AS34"/>
  <c r="AU34" s="1"/>
  <c r="AS33"/>
  <c r="AU33" s="1"/>
  <c r="AS32"/>
  <c r="AU32" s="1"/>
  <c r="AS31"/>
  <c r="AU31" s="1"/>
  <c r="AS30"/>
  <c r="AU30" s="1"/>
  <c r="AS29"/>
  <c r="AU29" s="1"/>
  <c r="AS28"/>
  <c r="AU28" s="1"/>
  <c r="AS27"/>
  <c r="AU27" s="1"/>
  <c r="AS26"/>
  <c r="AU26" s="1"/>
  <c r="AS24"/>
  <c r="AU24" s="1"/>
  <c r="AS23"/>
  <c r="AU23" s="1"/>
  <c r="AS22"/>
  <c r="AU22" s="1"/>
  <c r="AS21"/>
  <c r="AU21" s="1"/>
  <c r="AS20"/>
  <c r="AU20" s="1"/>
  <c r="AS17"/>
  <c r="AU17" s="1"/>
  <c r="AS16"/>
  <c r="AU16" s="1"/>
  <c r="AS15"/>
  <c r="AU15" s="1"/>
  <c r="AS14"/>
  <c r="AU14" s="1"/>
  <c r="AS12"/>
  <c r="AU12" s="1"/>
  <c r="AS10"/>
  <c r="AU10" s="1"/>
  <c r="AS9"/>
  <c r="AU9" s="1"/>
  <c r="AS8"/>
  <c r="AU8" s="1"/>
  <c r="AS6"/>
  <c r="AU6" s="1"/>
  <c r="AR103"/>
  <c r="AR93"/>
  <c r="AQ6"/>
  <c r="AR56"/>
  <c r="AR43"/>
  <c r="AR102"/>
  <c r="AL50"/>
  <c r="AI90"/>
  <c r="AL6"/>
  <c r="AO6"/>
  <c r="AL8"/>
  <c r="AO8"/>
  <c r="AL9"/>
  <c r="AO9"/>
  <c r="AL10"/>
  <c r="AO10"/>
  <c r="AL12"/>
  <c r="AO12"/>
  <c r="AL14"/>
  <c r="AO14"/>
  <c r="AL15"/>
  <c r="AO15"/>
  <c r="AL16"/>
  <c r="AO16"/>
  <c r="AL17"/>
  <c r="AO17"/>
  <c r="AL20"/>
  <c r="AO20"/>
  <c r="AL21"/>
  <c r="AO21"/>
  <c r="AL22"/>
  <c r="AO22"/>
  <c r="AL23"/>
  <c r="AO23"/>
  <c r="AX23"/>
  <c r="AL24"/>
  <c r="AO24"/>
  <c r="AL26"/>
  <c r="AO26"/>
  <c r="AL27"/>
  <c r="AO27"/>
  <c r="AL28"/>
  <c r="AO28"/>
  <c r="AL29"/>
  <c r="AO29"/>
  <c r="AX29"/>
  <c r="AL30"/>
  <c r="AO30"/>
  <c r="AL31"/>
  <c r="AO31"/>
  <c r="AL32"/>
  <c r="AO32"/>
  <c r="BA32"/>
  <c r="AL33"/>
  <c r="AO33"/>
  <c r="AL34"/>
  <c r="AO34"/>
  <c r="AL36"/>
  <c r="AO36"/>
  <c r="AL37"/>
  <c r="AO37"/>
  <c r="AL38"/>
  <c r="AO38"/>
  <c r="AL39"/>
  <c r="AO39"/>
  <c r="AL42"/>
  <c r="AO42"/>
  <c r="AX42"/>
  <c r="AL43"/>
  <c r="AO43"/>
  <c r="AX43"/>
  <c r="AL45"/>
  <c r="AO45"/>
  <c r="AL49"/>
  <c r="AO49"/>
  <c r="AL51"/>
  <c r="AO51"/>
  <c r="AL52"/>
  <c r="AO52"/>
  <c r="AL54"/>
  <c r="AO54"/>
  <c r="AL55"/>
  <c r="AO55"/>
  <c r="AL56"/>
  <c r="AO56"/>
  <c r="AX56"/>
  <c r="AL59"/>
  <c r="AO59"/>
  <c r="AL60"/>
  <c r="AO60"/>
  <c r="AX60"/>
  <c r="AL61"/>
  <c r="AO61"/>
  <c r="AX61"/>
  <c r="BA61"/>
  <c r="AL62"/>
  <c r="AO62"/>
  <c r="AL63"/>
  <c r="AO63"/>
  <c r="AL64"/>
  <c r="AO64"/>
  <c r="AL66"/>
  <c r="AO66"/>
  <c r="AL67"/>
  <c r="AO67"/>
  <c r="BA67"/>
  <c r="AL75"/>
  <c r="AO75"/>
  <c r="BA75"/>
  <c r="AL76"/>
  <c r="AO76"/>
  <c r="AL77"/>
  <c r="AO77"/>
  <c r="AL79"/>
  <c r="AO79"/>
  <c r="AL80"/>
  <c r="AO80"/>
  <c r="AX80"/>
  <c r="BA80"/>
  <c r="AL81"/>
  <c r="AO81"/>
  <c r="AX81"/>
  <c r="AL82"/>
  <c r="AO82"/>
  <c r="AL83"/>
  <c r="AO83"/>
  <c r="AL86"/>
  <c r="AO86"/>
  <c r="AX86"/>
  <c r="AL87"/>
  <c r="AO87"/>
  <c r="AL89"/>
  <c r="AO89"/>
  <c r="AX89"/>
  <c r="AL92"/>
  <c r="AO92"/>
  <c r="AX92"/>
  <c r="BA92"/>
  <c r="AL93"/>
  <c r="AO93"/>
  <c r="AL94"/>
  <c r="AO94"/>
  <c r="AX94"/>
  <c r="BA94"/>
  <c r="AL95"/>
  <c r="AO95"/>
  <c r="AX95"/>
  <c r="BA95"/>
  <c r="AL96"/>
  <c r="AO96"/>
  <c r="AL97"/>
  <c r="AO97"/>
  <c r="AL98"/>
  <c r="AO98"/>
  <c r="AL100"/>
  <c r="AO100"/>
  <c r="AL101"/>
  <c r="AO101"/>
  <c r="AL102"/>
  <c r="AO102"/>
  <c r="AX102"/>
  <c r="AL103"/>
  <c r="AO103"/>
  <c r="AX103"/>
  <c r="BA103"/>
  <c r="AL104"/>
  <c r="AO104"/>
  <c r="AL105"/>
  <c r="AO105"/>
  <c r="AL106"/>
  <c r="AO106"/>
  <c r="AL107"/>
  <c r="AO107"/>
  <c r="AI50"/>
  <c r="AF90"/>
  <c r="AF38"/>
  <c r="AC105"/>
  <c r="AC90"/>
  <c r="AC76"/>
  <c r="AC75"/>
  <c r="AC67"/>
  <c r="AI76"/>
  <c r="AF76"/>
  <c r="W76"/>
  <c r="T76"/>
  <c r="Q76"/>
  <c r="N76"/>
  <c r="K76"/>
  <c r="AI98"/>
  <c r="AF98"/>
  <c r="AC98"/>
  <c r="W98"/>
  <c r="T98"/>
  <c r="Q98"/>
  <c r="N98"/>
  <c r="K98"/>
  <c r="H98"/>
  <c r="AI49"/>
  <c r="AF49"/>
  <c r="AC49"/>
  <c r="AI107"/>
  <c r="AI106"/>
  <c r="AI105"/>
  <c r="AI104"/>
  <c r="AI103"/>
  <c r="AI102"/>
  <c r="AI101"/>
  <c r="AI100"/>
  <c r="AI97"/>
  <c r="AI96"/>
  <c r="AI95"/>
  <c r="AI94"/>
  <c r="AI93"/>
  <c r="AI92"/>
  <c r="AI89"/>
  <c r="AI87"/>
  <c r="AI86"/>
  <c r="AI83"/>
  <c r="AI82"/>
  <c r="AI81"/>
  <c r="AI80"/>
  <c r="AI79"/>
  <c r="AI77"/>
  <c r="AI75"/>
  <c r="AI67"/>
  <c r="AI66"/>
  <c r="AI64"/>
  <c r="AI63"/>
  <c r="AI62"/>
  <c r="AI61"/>
  <c r="AI60"/>
  <c r="AI59"/>
  <c r="AI56"/>
  <c r="AI55"/>
  <c r="AI54"/>
  <c r="AI52"/>
  <c r="AI51"/>
  <c r="AI45"/>
  <c r="AI43"/>
  <c r="AI42"/>
  <c r="AI39"/>
  <c r="AI38"/>
  <c r="AI37"/>
  <c r="AI36"/>
  <c r="AI34"/>
  <c r="AI33"/>
  <c r="AI32"/>
  <c r="AI31"/>
  <c r="AI30"/>
  <c r="AI29"/>
  <c r="AI28"/>
  <c r="AI27"/>
  <c r="AI26"/>
  <c r="AI24"/>
  <c r="AI23"/>
  <c r="AI22"/>
  <c r="AI21"/>
  <c r="AI20"/>
  <c r="AI17"/>
  <c r="AI16"/>
  <c r="AI15"/>
  <c r="AI14"/>
  <c r="AI12"/>
  <c r="AI10"/>
  <c r="AI9"/>
  <c r="AI8"/>
  <c r="AI6"/>
  <c r="AF107"/>
  <c r="AF106"/>
  <c r="AF105"/>
  <c r="AF104"/>
  <c r="AF103"/>
  <c r="AF102"/>
  <c r="AF101"/>
  <c r="AF100"/>
  <c r="AF97"/>
  <c r="AF96"/>
  <c r="AF95"/>
  <c r="AF94"/>
  <c r="AF93"/>
  <c r="AF92"/>
  <c r="AF89"/>
  <c r="AF87"/>
  <c r="AF86"/>
  <c r="AF83"/>
  <c r="AF82"/>
  <c r="AF81"/>
  <c r="AF80"/>
  <c r="AF79"/>
  <c r="AF77"/>
  <c r="AF75"/>
  <c r="AF67"/>
  <c r="AF66"/>
  <c r="AF64"/>
  <c r="AF63"/>
  <c r="AF62"/>
  <c r="AF61"/>
  <c r="AF60"/>
  <c r="AF59"/>
  <c r="AF56"/>
  <c r="AF55"/>
  <c r="AF54"/>
  <c r="AF52"/>
  <c r="AF51"/>
  <c r="AF45"/>
  <c r="AF43"/>
  <c r="AF42"/>
  <c r="AF39"/>
  <c r="AF37"/>
  <c r="AF36"/>
  <c r="AF34"/>
  <c r="AF33"/>
  <c r="AF32"/>
  <c r="AF31"/>
  <c r="AF30"/>
  <c r="AF29"/>
  <c r="AF28"/>
  <c r="AF27"/>
  <c r="AF26"/>
  <c r="AF24"/>
  <c r="AF23"/>
  <c r="AF22"/>
  <c r="AF21"/>
  <c r="AF20"/>
  <c r="AF17"/>
  <c r="AF16"/>
  <c r="AF15"/>
  <c r="AF14"/>
  <c r="AF12"/>
  <c r="AF10"/>
  <c r="AF9"/>
  <c r="AF8"/>
  <c r="AF6"/>
  <c r="AC107"/>
  <c r="AC106"/>
  <c r="AC104"/>
  <c r="AC103"/>
  <c r="AC102"/>
  <c r="AC101"/>
  <c r="AC100"/>
  <c r="AC97"/>
  <c r="AC96"/>
  <c r="AC95"/>
  <c r="AC94"/>
  <c r="AC93"/>
  <c r="AC92"/>
  <c r="AC89"/>
  <c r="AC87"/>
  <c r="AC86"/>
  <c r="AC83"/>
  <c r="AC82"/>
  <c r="AC81"/>
  <c r="AC80"/>
  <c r="AC79"/>
  <c r="AC77"/>
  <c r="AC66"/>
  <c r="AC64"/>
  <c r="AC63"/>
  <c r="AC62"/>
  <c r="AC61"/>
  <c r="AC60"/>
  <c r="AC59"/>
  <c r="AC56"/>
  <c r="AC55"/>
  <c r="AC54"/>
  <c r="AC52"/>
  <c r="AC51"/>
  <c r="AC45"/>
  <c r="AC43"/>
  <c r="AC42"/>
  <c r="AC39"/>
  <c r="AC38"/>
  <c r="AC37"/>
  <c r="AC36"/>
  <c r="AC34"/>
  <c r="AC33"/>
  <c r="AC32"/>
  <c r="AC31"/>
  <c r="AC30"/>
  <c r="AC29"/>
  <c r="AC28"/>
  <c r="AC27"/>
  <c r="AC26"/>
  <c r="AC24"/>
  <c r="AC23"/>
  <c r="AC22"/>
  <c r="AC21"/>
  <c r="AC20"/>
  <c r="AC17"/>
  <c r="AC16"/>
  <c r="AC15"/>
  <c r="AC14"/>
  <c r="AC12"/>
  <c r="AC10"/>
  <c r="AC9"/>
  <c r="AC8"/>
  <c r="AC6"/>
  <c r="W8"/>
  <c r="W9"/>
  <c r="W10"/>
  <c r="W12"/>
  <c r="W14"/>
  <c r="W15"/>
  <c r="W17"/>
  <c r="W20"/>
  <c r="W21"/>
  <c r="W22"/>
  <c r="W23"/>
  <c r="W24"/>
  <c r="W26"/>
  <c r="W27"/>
  <c r="W28"/>
  <c r="W29"/>
  <c r="W30"/>
  <c r="W31"/>
  <c r="W32"/>
  <c r="W33"/>
  <c r="W34"/>
  <c r="W36"/>
  <c r="W37"/>
  <c r="W38"/>
  <c r="W39"/>
  <c r="W42"/>
  <c r="W43"/>
  <c r="W45"/>
  <c r="W51"/>
  <c r="W52"/>
  <c r="W54"/>
  <c r="W55"/>
  <c r="W56"/>
  <c r="W59"/>
  <c r="W60"/>
  <c r="W61"/>
  <c r="W62"/>
  <c r="W63"/>
  <c r="W64"/>
  <c r="W66"/>
  <c r="W67"/>
  <c r="W75"/>
  <c r="W77"/>
  <c r="W79"/>
  <c r="W80"/>
  <c r="W81"/>
  <c r="W82"/>
  <c r="W83"/>
  <c r="W86"/>
  <c r="W87"/>
  <c r="W89"/>
  <c r="W92"/>
  <c r="W93"/>
  <c r="W94"/>
  <c r="W95"/>
  <c r="W96"/>
  <c r="W97"/>
  <c r="W100"/>
  <c r="W101"/>
  <c r="W102"/>
  <c r="W103"/>
  <c r="W104"/>
  <c r="W105"/>
  <c r="W106"/>
  <c r="W107"/>
  <c r="W6"/>
  <c r="T8"/>
  <c r="T9"/>
  <c r="T10"/>
  <c r="T14"/>
  <c r="T15"/>
  <c r="T17"/>
  <c r="T20"/>
  <c r="T21"/>
  <c r="T22"/>
  <c r="T23"/>
  <c r="T24"/>
  <c r="T26"/>
  <c r="T27"/>
  <c r="T28"/>
  <c r="T29"/>
  <c r="T30"/>
  <c r="T31"/>
  <c r="T32"/>
  <c r="T33"/>
  <c r="T34"/>
  <c r="T36"/>
  <c r="T37"/>
  <c r="T38"/>
  <c r="T39"/>
  <c r="T42"/>
  <c r="T43"/>
  <c r="T45"/>
  <c r="T51"/>
  <c r="T52"/>
  <c r="T54"/>
  <c r="T55"/>
  <c r="T56"/>
  <c r="T59"/>
  <c r="T60"/>
  <c r="T61"/>
  <c r="T62"/>
  <c r="T63"/>
  <c r="T64"/>
  <c r="T66"/>
  <c r="T67"/>
  <c r="T75"/>
  <c r="T77"/>
  <c r="T79"/>
  <c r="T80"/>
  <c r="T81"/>
  <c r="T82"/>
  <c r="T83"/>
  <c r="T86"/>
  <c r="T87"/>
  <c r="T89"/>
  <c r="T92"/>
  <c r="T93"/>
  <c r="T94"/>
  <c r="T95"/>
  <c r="T96"/>
  <c r="T97"/>
  <c r="T100"/>
  <c r="T101"/>
  <c r="T102"/>
  <c r="T103"/>
  <c r="T104"/>
  <c r="T105"/>
  <c r="T106"/>
  <c r="T107"/>
  <c r="T6"/>
  <c r="Q8"/>
  <c r="Q9"/>
  <c r="Q10"/>
  <c r="Q12"/>
  <c r="Q14"/>
  <c r="Q15"/>
  <c r="Q20"/>
  <c r="Q21"/>
  <c r="Q22"/>
  <c r="Q23"/>
  <c r="Q24"/>
  <c r="Q26"/>
  <c r="Q27"/>
  <c r="Q28"/>
  <c r="Q29"/>
  <c r="Q30"/>
  <c r="Q31"/>
  <c r="Q32"/>
  <c r="Q33"/>
  <c r="Q34"/>
  <c r="Q36"/>
  <c r="Q37"/>
  <c r="Q38"/>
  <c r="Q39"/>
  <c r="Q42"/>
  <c r="Q43"/>
  <c r="Q45"/>
  <c r="Q51"/>
  <c r="Q52"/>
  <c r="Q54"/>
  <c r="Q55"/>
  <c r="Q56"/>
  <c r="Q59"/>
  <c r="Q60"/>
  <c r="Q61"/>
  <c r="Q62"/>
  <c r="Q63"/>
  <c r="Q64"/>
  <c r="Q66"/>
  <c r="Q67"/>
  <c r="Q75"/>
  <c r="Q77"/>
  <c r="Q79"/>
  <c r="Q80"/>
  <c r="Q81"/>
  <c r="Q82"/>
  <c r="Q83"/>
  <c r="Q86"/>
  <c r="Q87"/>
  <c r="Q89"/>
  <c r="Q92"/>
  <c r="Q93"/>
  <c r="Q94"/>
  <c r="Q95"/>
  <c r="Q96"/>
  <c r="Q97"/>
  <c r="Q100"/>
  <c r="Q101"/>
  <c r="Q102"/>
  <c r="Q103"/>
  <c r="Q104"/>
  <c r="Q105"/>
  <c r="Q106"/>
  <c r="Q107"/>
  <c r="Q6"/>
  <c r="N8"/>
  <c r="N9"/>
  <c r="N10"/>
  <c r="N12"/>
  <c r="N14"/>
  <c r="N15"/>
  <c r="N17"/>
  <c r="N20"/>
  <c r="N21"/>
  <c r="N22"/>
  <c r="N23"/>
  <c r="N24"/>
  <c r="N26"/>
  <c r="N27"/>
  <c r="N28"/>
  <c r="N29"/>
  <c r="N30"/>
  <c r="N31"/>
  <c r="N32"/>
  <c r="N33"/>
  <c r="N34"/>
  <c r="N36"/>
  <c r="N37"/>
  <c r="N38"/>
  <c r="N39"/>
  <c r="N42"/>
  <c r="N43"/>
  <c r="N45"/>
  <c r="N51"/>
  <c r="N52"/>
  <c r="N54"/>
  <c r="N55"/>
  <c r="N56"/>
  <c r="N59"/>
  <c r="N60"/>
  <c r="N61"/>
  <c r="N62"/>
  <c r="N63"/>
  <c r="N64"/>
  <c r="N66"/>
  <c r="N67"/>
  <c r="N75"/>
  <c r="N77"/>
  <c r="N79"/>
  <c r="N80"/>
  <c r="N81"/>
  <c r="N82"/>
  <c r="N83"/>
  <c r="N86"/>
  <c r="N87"/>
  <c r="N89"/>
  <c r="N92"/>
  <c r="N93"/>
  <c r="N94"/>
  <c r="N95"/>
  <c r="N96"/>
  <c r="N97"/>
  <c r="N100"/>
  <c r="N101"/>
  <c r="N102"/>
  <c r="N103"/>
  <c r="N104"/>
  <c r="N105"/>
  <c r="N106"/>
  <c r="N107"/>
  <c r="N6"/>
  <c r="K107"/>
  <c r="K100"/>
  <c r="H100"/>
  <c r="K14"/>
  <c r="K15"/>
  <c r="K17"/>
  <c r="K20"/>
  <c r="K21"/>
  <c r="K22"/>
  <c r="K23"/>
  <c r="K24"/>
  <c r="K26"/>
  <c r="K27"/>
  <c r="K28"/>
  <c r="K29"/>
  <c r="K30"/>
  <c r="K31"/>
  <c r="K32"/>
  <c r="K33"/>
  <c r="K34"/>
  <c r="K36"/>
  <c r="K37"/>
  <c r="K38"/>
  <c r="K39"/>
  <c r="K42"/>
  <c r="K43"/>
  <c r="K45"/>
  <c r="K51"/>
  <c r="K52"/>
  <c r="K54"/>
  <c r="K55"/>
  <c r="K56"/>
  <c r="K59"/>
  <c r="K60"/>
  <c r="K61"/>
  <c r="K62"/>
  <c r="K63"/>
  <c r="K64"/>
  <c r="K66"/>
  <c r="K67"/>
  <c r="K75"/>
  <c r="K77"/>
  <c r="K79"/>
  <c r="K80"/>
  <c r="K81"/>
  <c r="K82"/>
  <c r="K83"/>
  <c r="K86"/>
  <c r="K87"/>
  <c r="K89"/>
  <c r="K92"/>
  <c r="K93"/>
  <c r="K94"/>
  <c r="K95"/>
  <c r="K96"/>
  <c r="K97"/>
  <c r="K101"/>
  <c r="K102"/>
  <c r="K103"/>
  <c r="K104"/>
  <c r="K105"/>
  <c r="K106"/>
  <c r="K12"/>
  <c r="K10"/>
  <c r="K9"/>
  <c r="K8"/>
  <c r="K6"/>
  <c r="H95"/>
  <c r="H93"/>
  <c r="H92"/>
  <c r="H8"/>
  <c r="H9"/>
  <c r="H10"/>
  <c r="H12"/>
  <c r="H14"/>
  <c r="H15"/>
  <c r="H17"/>
  <c r="H20"/>
  <c r="H21"/>
  <c r="H22"/>
  <c r="H23"/>
  <c r="H24"/>
  <c r="H26"/>
  <c r="H27"/>
  <c r="H28"/>
  <c r="H29"/>
  <c r="H30"/>
  <c r="H31"/>
  <c r="H32"/>
  <c r="H33"/>
  <c r="H34"/>
  <c r="H36"/>
  <c r="H37"/>
  <c r="H38"/>
  <c r="H39"/>
  <c r="H42"/>
  <c r="H43"/>
  <c r="H45"/>
  <c r="H51"/>
  <c r="H52"/>
  <c r="H54"/>
  <c r="H55"/>
  <c r="H56"/>
  <c r="H59"/>
  <c r="H60"/>
  <c r="H61"/>
  <c r="H62"/>
  <c r="H63"/>
  <c r="H64"/>
  <c r="H66"/>
  <c r="H67"/>
  <c r="H77"/>
  <c r="H79"/>
  <c r="H80"/>
  <c r="H81"/>
  <c r="H82"/>
  <c r="H83"/>
  <c r="H86"/>
  <c r="H87"/>
  <c r="H89"/>
  <c r="H94"/>
  <c r="H96"/>
  <c r="H97"/>
  <c r="H101"/>
  <c r="H102"/>
  <c r="H103"/>
  <c r="H104"/>
  <c r="H105"/>
  <c r="H106"/>
  <c r="H6"/>
  <c r="BH92"/>
  <c r="AR23" l="1"/>
  <c r="AR105"/>
  <c r="BD100"/>
  <c r="BB100"/>
  <c r="AR100"/>
  <c r="BI100"/>
  <c r="BB95"/>
  <c r="BD95" s="1"/>
  <c r="BI93"/>
  <c r="BB93"/>
  <c r="BD93" s="1"/>
  <c r="AR76"/>
  <c r="BI70"/>
  <c r="BB70"/>
  <c r="AR58"/>
  <c r="BB58"/>
  <c r="BD58" s="1"/>
  <c r="AR50"/>
  <c r="BI43"/>
  <c r="BB43"/>
  <c r="BD43" s="1"/>
  <c r="AR39"/>
  <c r="BD18"/>
  <c r="AR14"/>
  <c r="BI86"/>
  <c r="BB86"/>
  <c r="BD86" s="1"/>
  <c r="AR57"/>
  <c r="BI34"/>
  <c r="BB34"/>
  <c r="BI94"/>
  <c r="BJ94" s="1"/>
  <c r="AR94"/>
  <c r="BB56"/>
  <c r="BD56" s="1"/>
  <c r="AR52"/>
  <c r="BI95"/>
  <c r="AR92"/>
  <c r="AR61"/>
  <c r="AR54"/>
  <c r="BB22"/>
  <c r="BD22" s="1"/>
  <c r="AR83"/>
  <c r="AR67"/>
  <c r="AR28"/>
  <c r="AR17"/>
  <c r="AR91"/>
  <c r="AR9"/>
  <c r="BB104"/>
  <c r="BD104" s="1"/>
  <c r="AR90"/>
  <c r="BI90"/>
  <c r="BJ90" s="1"/>
  <c r="AR86"/>
  <c r="AR78"/>
  <c r="AR30"/>
  <c r="AR25"/>
  <c r="AR18"/>
  <c r="BB17"/>
  <c r="BD17" s="1"/>
  <c r="BB14"/>
  <c r="BD14" s="1"/>
  <c r="BB106"/>
  <c r="BD106" s="1"/>
  <c r="AR106"/>
  <c r="AR104"/>
  <c r="BI89"/>
  <c r="BJ89" s="1"/>
  <c r="AR88"/>
  <c r="BD79"/>
  <c r="BD77"/>
  <c r="AR60"/>
  <c r="AR49"/>
  <c r="AR34"/>
  <c r="AR27"/>
  <c r="AR19"/>
  <c r="BD94"/>
  <c r="AR69"/>
  <c r="BB68"/>
  <c r="BD68" s="1"/>
  <c r="BD69"/>
  <c r="BB61"/>
  <c r="BD61" s="1"/>
  <c r="BI16"/>
  <c r="BB15"/>
  <c r="BD15" s="1"/>
  <c r="AR10"/>
  <c r="BB105"/>
  <c r="BD105" s="1"/>
  <c r="AR96"/>
  <c r="AR87"/>
  <c r="BB82"/>
  <c r="BD82" s="1"/>
  <c r="AR81"/>
  <c r="BI78"/>
  <c r="BI75"/>
  <c r="BJ75" s="1"/>
  <c r="BB73"/>
  <c r="BD73" s="1"/>
  <c r="AR73"/>
  <c r="BB71"/>
  <c r="BD71" s="1"/>
  <c r="AR63"/>
  <c r="AR59"/>
  <c r="BB59"/>
  <c r="BD59" s="1"/>
  <c r="AR55"/>
  <c r="AR45"/>
  <c r="BB45"/>
  <c r="BD45" s="1"/>
  <c r="BI42"/>
  <c r="BJ42" s="1"/>
  <c r="AR42"/>
  <c r="AR37"/>
  <c r="AR33"/>
  <c r="BB33"/>
  <c r="BD33" s="1"/>
  <c r="AR31"/>
  <c r="BI25"/>
  <c r="AR22"/>
  <c r="AR15"/>
  <c r="AR12"/>
  <c r="AR107"/>
  <c r="BI107"/>
  <c r="BJ107" s="1"/>
  <c r="BD98"/>
  <c r="BI98"/>
  <c r="BJ98" s="1"/>
  <c r="BI96"/>
  <c r="BJ96" s="1"/>
  <c r="AR89"/>
  <c r="BB87"/>
  <c r="BD87" s="1"/>
  <c r="AR85"/>
  <c r="BB85"/>
  <c r="BD85" s="1"/>
  <c r="BI85"/>
  <c r="BB83"/>
  <c r="BD83" s="1"/>
  <c r="AR79"/>
  <c r="AR77"/>
  <c r="AR74"/>
  <c r="AR72"/>
  <c r="BI69"/>
  <c r="AR66"/>
  <c r="AR64"/>
  <c r="BB55"/>
  <c r="BD55" s="1"/>
  <c r="AR48"/>
  <c r="BB38"/>
  <c r="BD38" s="1"/>
  <c r="AR38"/>
  <c r="BB29"/>
  <c r="BB28"/>
  <c r="BD28" s="1"/>
  <c r="BB27"/>
  <c r="BD27" s="1"/>
  <c r="AR24"/>
  <c r="BB24"/>
  <c r="BD24" s="1"/>
  <c r="BB23"/>
  <c r="BD23" s="1"/>
  <c r="AR21"/>
  <c r="BI19"/>
  <c r="AR16"/>
  <c r="AR8"/>
  <c r="AR101"/>
  <c r="BD89"/>
  <c r="BD90"/>
  <c r="BB74"/>
  <c r="BI103"/>
  <c r="BJ103" s="1"/>
  <c r="BI76"/>
  <c r="BJ76" s="1"/>
  <c r="AR47"/>
  <c r="AR65"/>
  <c r="AR40"/>
  <c r="BB32"/>
  <c r="BD32" s="1"/>
  <c r="AR62"/>
  <c r="BI97"/>
  <c r="BJ97" s="1"/>
  <c r="BJ22"/>
  <c r="AR53"/>
  <c r="AR99"/>
  <c r="AR97"/>
  <c r="BD88"/>
  <c r="BI88"/>
  <c r="BJ88" s="1"/>
  <c r="AR84"/>
  <c r="BB84"/>
  <c r="BD84" s="1"/>
  <c r="AR82"/>
  <c r="BD80"/>
  <c r="BI80"/>
  <c r="BJ80" s="1"/>
  <c r="BD76"/>
  <c r="BD75"/>
  <c r="AR75"/>
  <c r="BB72"/>
  <c r="BD72" s="1"/>
  <c r="AR71"/>
  <c r="AR70"/>
  <c r="BD67"/>
  <c r="BI67"/>
  <c r="BJ67" s="1"/>
  <c r="BB66"/>
  <c r="BD66" s="1"/>
  <c r="BD64"/>
  <c r="BI64"/>
  <c r="BJ64" s="1"/>
  <c r="BB60"/>
  <c r="BD60" s="1"/>
  <c r="BB54"/>
  <c r="BD54" s="1"/>
  <c r="BB52"/>
  <c r="BD52" s="1"/>
  <c r="AR51"/>
  <c r="BB51"/>
  <c r="BI49"/>
  <c r="BJ49" s="1"/>
  <c r="AR46"/>
  <c r="BB37"/>
  <c r="BD37" s="1"/>
  <c r="BB36"/>
  <c r="BD36" s="1"/>
  <c r="AR36"/>
  <c r="AR32"/>
  <c r="AR29"/>
  <c r="AR26"/>
  <c r="BB26"/>
  <c r="BD26" s="1"/>
  <c r="BB21"/>
  <c r="AR20"/>
  <c r="BB20"/>
  <c r="BD20" s="1"/>
  <c r="BB8"/>
  <c r="AR7"/>
  <c r="AR6"/>
  <c r="BD30"/>
  <c r="BD6"/>
  <c r="BD31"/>
  <c r="BD9"/>
  <c r="BD39"/>
  <c r="BD10"/>
  <c r="BD42"/>
  <c r="BD62"/>
  <c r="BJ50"/>
  <c r="BD50"/>
  <c r="BD102"/>
  <c r="BJ102"/>
  <c r="BD96"/>
  <c r="BD49"/>
  <c r="BD103"/>
  <c r="BD97"/>
  <c r="BB92"/>
  <c r="BB63"/>
  <c r="BI6"/>
  <c r="BJ6" s="1"/>
  <c r="BI62"/>
  <c r="BJ62" s="1"/>
  <c r="BI39"/>
  <c r="BJ39" s="1"/>
  <c r="BI30"/>
  <c r="BJ30" s="1"/>
  <c r="BI9"/>
  <c r="BJ9" s="1"/>
  <c r="BD53"/>
  <c r="BB101"/>
  <c r="BB40"/>
  <c r="BD40" s="1"/>
  <c r="BI31"/>
  <c r="BJ31" s="1"/>
  <c r="BI10"/>
  <c r="BJ10" s="1"/>
  <c r="AR13"/>
  <c r="BJ71" l="1"/>
  <c r="BJ61"/>
  <c r="BJ56"/>
  <c r="BJ14"/>
  <c r="BJ17"/>
  <c r="BJ15"/>
  <c r="BJ77"/>
  <c r="BJ79"/>
  <c r="BJ104"/>
  <c r="BJ106"/>
  <c r="BJ105"/>
  <c r="BJ29"/>
  <c r="BJ27"/>
  <c r="BJ32"/>
  <c r="BJ23"/>
  <c r="BJ83"/>
  <c r="BD81"/>
  <c r="BJ81"/>
  <c r="BJ59"/>
  <c r="BJ55"/>
  <c r="BJ45"/>
  <c r="BJ43"/>
  <c r="BJ38"/>
  <c r="BJ33"/>
  <c r="BJ28"/>
  <c r="BJ87"/>
  <c r="BJ85"/>
  <c r="BJ24"/>
  <c r="BD74"/>
  <c r="BJ74"/>
  <c r="BJ52"/>
  <c r="BJ20"/>
  <c r="BJ86"/>
  <c r="BJ84"/>
  <c r="BJ60"/>
  <c r="BD51"/>
  <c r="BJ51"/>
  <c r="BJ37"/>
  <c r="BJ36"/>
  <c r="BD21"/>
  <c r="BJ21"/>
  <c r="BJ8"/>
  <c r="BD8"/>
  <c r="BJ92"/>
  <c r="BD92"/>
  <c r="BJ101"/>
  <c r="BD101"/>
  <c r="BD63"/>
  <c r="BJ63"/>
  <c r="BJ34"/>
  <c r="BD34"/>
  <c r="BD70"/>
  <c r="BJ70"/>
  <c r="BD12"/>
  <c r="BJ12"/>
</calcChain>
</file>

<file path=xl/sharedStrings.xml><?xml version="1.0" encoding="utf-8"?>
<sst xmlns="http://schemas.openxmlformats.org/spreadsheetml/2006/main" count="361" uniqueCount="271">
  <si>
    <t>№ п/п</t>
  </si>
  <si>
    <t>Должность</t>
  </si>
  <si>
    <t>Заработная плата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</si>
  <si>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</si>
  <si>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</si>
  <si>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</si>
  <si>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</si>
  <si>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</si>
  <si>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</si>
  <si>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</si>
  <si>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</si>
  <si>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</si>
  <si>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</si>
  <si>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</si>
  <si>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</si>
  <si>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основное место работы</t>
  </si>
  <si>
    <t>совместительство</t>
  </si>
  <si>
    <t>ИТОГО</t>
  </si>
  <si>
    <t>Наименование организации</t>
  </si>
  <si>
    <t>МКУ ЦБ КО</t>
  </si>
  <si>
    <t>Бордюгова Елена Валерьевна</t>
  </si>
  <si>
    <t>Директор</t>
  </si>
  <si>
    <t>1 квартал</t>
  </si>
  <si>
    <t>уровень соотношения средней заработной платы руководителей и работников (предельный уровень соотношения = 3)</t>
  </si>
  <si>
    <t>Год</t>
  </si>
  <si>
    <t>Среднемесячная заработная плата работников, руб.</t>
  </si>
  <si>
    <t>полугодие</t>
  </si>
  <si>
    <t>9 месяцев</t>
  </si>
  <si>
    <t>Среднемесячная заработная плата руководителей (без учета совместительства), руб.</t>
  </si>
  <si>
    <t>Должность по совместительству (нагрузка)</t>
  </si>
  <si>
    <t>МОУ "СОШ № 1"</t>
  </si>
  <si>
    <t>Баркалова Наталья Викторовна</t>
  </si>
  <si>
    <t>МОУ "Раздольская СОШ "</t>
  </si>
  <si>
    <t>Долгов Александр Владимирович</t>
  </si>
  <si>
    <t>Овечкина Ольга Александровна</t>
  </si>
  <si>
    <t>МОУ "Приозерская начальная школа-сад"</t>
  </si>
  <si>
    <t>Алехина Елена Вячеславовна</t>
  </si>
  <si>
    <t>МДОУ "Детский сад № 1"</t>
  </si>
  <si>
    <t>Лахмакова Юлия Алексеевна</t>
  </si>
  <si>
    <t>Заведующий</t>
  </si>
  <si>
    <t>МДОУ "Детский сад № 2"</t>
  </si>
  <si>
    <t>Евдокимова Валентина Ивановна</t>
  </si>
  <si>
    <t>МКУ "ЦДК"</t>
  </si>
  <si>
    <t>Троицкая Елена Сергеевна</t>
  </si>
  <si>
    <t xml:space="preserve">МДОУ "Детский сад № 14" </t>
  </si>
  <si>
    <t>Акинчина Елена Владимировна</t>
  </si>
  <si>
    <t>МДОУ "Детский сад № 23"</t>
  </si>
  <si>
    <t>МДОУ "Детский сад № 24"</t>
  </si>
  <si>
    <t>Москалева Екатерина Владимировна</t>
  </si>
  <si>
    <t>МДОУ "Детский сад № 26"</t>
  </si>
  <si>
    <t>МОУ "Коммунарская ООШ"</t>
  </si>
  <si>
    <t>Собачкина Марина Валентиновна</t>
  </si>
  <si>
    <t>МОУ "Отрадненская СОШ"</t>
  </si>
  <si>
    <t>Гребнева Ирина Вячеславна</t>
  </si>
  <si>
    <t>МДОУ "Детский сад № 11"</t>
  </si>
  <si>
    <t>Медведева Ольга Вячеславовна</t>
  </si>
  <si>
    <t>МДОУ "Центр развития ребенка"</t>
  </si>
  <si>
    <t>МОУ ДО Центр детского творчества</t>
  </si>
  <si>
    <t>МОУ " Кривковская начальная школа-детский сад"</t>
  </si>
  <si>
    <t>Дмитриева Галина Васильевна</t>
  </si>
  <si>
    <t>МОУ "Сосновский центр образования"</t>
  </si>
  <si>
    <t>МОУ "Запорожская ООШ"</t>
  </si>
  <si>
    <t>Сайгина Анастасия Владимировна</t>
  </si>
  <si>
    <t>МДОУ "Детский сад № 31"</t>
  </si>
  <si>
    <t>Сивцева Юлия Ивановна</t>
  </si>
  <si>
    <t>МДОУ "Детский сад № 10"</t>
  </si>
  <si>
    <t>МДОУ "Детский сад № 27"</t>
  </si>
  <si>
    <t>Абрамова Наталья Ивановна</t>
  </si>
  <si>
    <t>МДОУ "Детский сад № 15"</t>
  </si>
  <si>
    <t>Шумилова Татьяна Михайловна</t>
  </si>
  <si>
    <t>МОУ "Красноармейская ООШ"</t>
  </si>
  <si>
    <t>МОУ "Красноозерненская ООШ "</t>
  </si>
  <si>
    <t xml:space="preserve">Александров Виктор Алексеевич </t>
  </si>
  <si>
    <t>МДОУ "Детский сад № 5"</t>
  </si>
  <si>
    <t>МДОУ "Детский сад № 9"</t>
  </si>
  <si>
    <t>Мельникова Марина Владимировна</t>
  </si>
  <si>
    <t>МДОУ "Детский сад № 13 "</t>
  </si>
  <si>
    <t>МОУ "Мичуринская СОШ"</t>
  </si>
  <si>
    <t>МОУ "СОШ № 5"</t>
  </si>
  <si>
    <t>Мыльников Владимир Юрьевич</t>
  </si>
  <si>
    <t>Заместитель директора по АЧХ</t>
  </si>
  <si>
    <t>Заместитель директора по безопасности (1 ст)</t>
  </si>
  <si>
    <t>Кондакова Ирина Петровна</t>
  </si>
  <si>
    <t>Директор (1,0 ст)</t>
  </si>
  <si>
    <t>Волкова Наталья Анатольевна</t>
  </si>
  <si>
    <t>Заместитель по хозяйственной работе (1,0)</t>
  </si>
  <si>
    <t>МОУ  "СОШ № 4"</t>
  </si>
  <si>
    <t>МОУ "Джатиевская ООШ"</t>
  </si>
  <si>
    <t>МОУ "Шумиловская СОШ "</t>
  </si>
  <si>
    <t>Бубнова Светлана Вячеславовна</t>
  </si>
  <si>
    <t>Заместель директора по безопасности( 0,5ст)</t>
  </si>
  <si>
    <t>Заместитель заведующего по безопасности (0,5ст)</t>
  </si>
  <si>
    <t>Заместитель директора по учебно воспитальной работе (0,5ст)</t>
  </si>
  <si>
    <t>Директор (1 ст)</t>
  </si>
  <si>
    <t>МДОУ "Детский сад № 35"</t>
  </si>
  <si>
    <t>Пирогова Татьяна Николаевна</t>
  </si>
  <si>
    <t>МДОУ "Детский сад № 16"</t>
  </si>
  <si>
    <t xml:space="preserve">МОУ "Мельниковская СОШ" </t>
  </si>
  <si>
    <t>МОУ "Петровская СОШ"</t>
  </si>
  <si>
    <t>Иванова Светлана Владимировна</t>
  </si>
  <si>
    <t>МОУ ДОЛ "Лесные Зори"</t>
  </si>
  <si>
    <t>Заместель директора по безопасности (1,0 ст)</t>
  </si>
  <si>
    <t>Заместитель директора по хозяйственной работе (1,0ст)</t>
  </si>
  <si>
    <t>Заведующий (1,0 ст)</t>
  </si>
  <si>
    <t>Заместитель директора по дополнительному образованию (1,0 ст)</t>
  </si>
  <si>
    <t>Заместитель директора по безопасности (1,0 ст)</t>
  </si>
  <si>
    <t xml:space="preserve">Заведующий (1,0 ст) </t>
  </si>
  <si>
    <t>Филимонова Инна Николаевна</t>
  </si>
  <si>
    <t>Заведующий 1ст.</t>
  </si>
  <si>
    <t>Заместитель заведующего по безопастности (0,5 ст.)</t>
  </si>
  <si>
    <t xml:space="preserve">Директор (1ст.) </t>
  </si>
  <si>
    <t>Заместитель директора по хозяйственной работ (1 ст)</t>
  </si>
  <si>
    <t>Хамылова Валентина Александровна</t>
  </si>
  <si>
    <t xml:space="preserve">Исаева Елена Васильевна </t>
  </si>
  <si>
    <t xml:space="preserve">Директор </t>
  </si>
  <si>
    <t>Учитель  (0,06 ст.)</t>
  </si>
  <si>
    <t>Новицкая Елена Анатольевна</t>
  </si>
  <si>
    <t>"Громовская СОШ"</t>
  </si>
  <si>
    <t>Фамилия Имя Отчество  с 01.05.2019</t>
  </si>
  <si>
    <t>Мишарева Оксана Александровна</t>
  </si>
  <si>
    <t xml:space="preserve">Яковлев Артем Юрьевич </t>
  </si>
  <si>
    <t>Зайцева Оксана Юрьевна</t>
  </si>
  <si>
    <t xml:space="preserve">Заведующий </t>
  </si>
  <si>
    <t>Заведующий (1 ст)</t>
  </si>
  <si>
    <r>
      <t>Зам.директора по воспитальной работе  ( 1,0 ст)</t>
    </r>
    <r>
      <rPr>
        <b/>
        <sz val="11"/>
        <color indexed="10"/>
        <rFont val="Times New Roman"/>
        <family val="1"/>
        <charset val="204"/>
      </rPr>
      <t xml:space="preserve"> </t>
    </r>
  </si>
  <si>
    <t xml:space="preserve">Штрушайн Ксения Николаевна  </t>
  </si>
  <si>
    <t>Заведующий (1,0ст.)</t>
  </si>
  <si>
    <r>
      <t>Заместитель директора по учебно воспитальной работе (1,0 ст)</t>
    </r>
    <r>
      <rPr>
        <b/>
        <sz val="11"/>
        <color indexed="10"/>
        <rFont val="Times New Roman"/>
        <family val="1"/>
        <charset val="204"/>
      </rPr>
      <t xml:space="preserve"> </t>
    </r>
  </si>
  <si>
    <t>Заместитель по УВР (1 ст)</t>
  </si>
  <si>
    <t>Мыльникова Галина Александровна</t>
  </si>
  <si>
    <t>Заместитель заведующего по безопастности (0,5)</t>
  </si>
  <si>
    <t>Инструктор по физической культуре (0,5) Делопроизводитель (0,5)</t>
  </si>
  <si>
    <t>Заместитель директора по безопасности (1,0ст.)</t>
  </si>
  <si>
    <r>
      <t>Халилова Оксана Раимовна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</si>
  <si>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Смирнова Наталия Сергеевна</t>
    </r>
    <r>
      <rPr>
        <b/>
        <sz val="11"/>
        <color indexed="10"/>
        <rFont val="Times New Roman"/>
        <family val="1"/>
        <charset val="204"/>
      </rPr>
      <t xml:space="preserve"> </t>
    </r>
  </si>
  <si>
    <t xml:space="preserve">Покровская Екатерина Александровна </t>
  </si>
  <si>
    <t xml:space="preserve">Иванченко Екатерина Николаевна </t>
  </si>
  <si>
    <r>
      <t xml:space="preserve">Хрол Анастасия Сергеевна 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</si>
  <si>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Крушинская Ольга Александровна</t>
    </r>
    <r>
      <rPr>
        <b/>
        <sz val="11"/>
        <color indexed="10"/>
        <rFont val="Times New Roman"/>
        <family val="1"/>
        <charset val="204"/>
      </rPr>
      <t xml:space="preserve"> </t>
    </r>
  </si>
  <si>
    <t xml:space="preserve">Маковей Борис Викторович </t>
  </si>
  <si>
    <t>Окунева Нина Васильевна</t>
  </si>
  <si>
    <t>Бобылев Роман Сергеевич</t>
  </si>
  <si>
    <t xml:space="preserve">Ногичева Виолетта Владимировна  </t>
  </si>
  <si>
    <t>Мороз Ирина Ивановна</t>
  </si>
  <si>
    <t>Заместитель директора по хозяйственной части (1,0ст.)</t>
  </si>
  <si>
    <t xml:space="preserve">Марфина Наталья Васильевна вышла </t>
  </si>
  <si>
    <t>Расчет соотношения средней заработной платы руководителей к средней заработной плате работников списочного состава за 2022 год</t>
  </si>
  <si>
    <t>Инструктор по физ-ре (0,5 ст.)</t>
  </si>
  <si>
    <t xml:space="preserve">Матросова Елена Викторовна </t>
  </si>
  <si>
    <t xml:space="preserve">Мосина Валентина Георгиевна </t>
  </si>
  <si>
    <t>Заместель директора по безопасности (0,5ст)</t>
  </si>
  <si>
    <t>Петренев Виктор Владимирович</t>
  </si>
  <si>
    <t xml:space="preserve">Заместель директора по безопасности (1,0 ст) </t>
  </si>
  <si>
    <t xml:space="preserve">Заместитель директора по АХЧ (0,1 ст) </t>
  </si>
  <si>
    <t xml:space="preserve">Божок Людмила Михайловна  </t>
  </si>
  <si>
    <t>Заместитель директора по ВР (1ст)</t>
  </si>
  <si>
    <t xml:space="preserve">Меньщикова Елена Михайловна </t>
  </si>
  <si>
    <t>Ческидова Дарья Сергеевна</t>
  </si>
  <si>
    <t xml:space="preserve">Ермолаева Валентина Васильенв </t>
  </si>
  <si>
    <r>
      <t>Заместитель директора по УВР</t>
    </r>
    <r>
      <rPr>
        <b/>
        <sz val="11"/>
        <rFont val="Times New Roman"/>
        <family val="1"/>
        <charset val="204"/>
      </rPr>
      <t>(0,5 ст)</t>
    </r>
  </si>
  <si>
    <t>Педагог-психолог (0,8 ст.)</t>
  </si>
  <si>
    <r>
      <t xml:space="preserve">Заместитель директора по административно хозяйственной части </t>
    </r>
    <r>
      <rPr>
        <b/>
        <sz val="11"/>
        <color indexed="8"/>
        <rFont val="Times New Roman"/>
        <family val="1"/>
        <charset val="204"/>
      </rPr>
      <t>(0,86 ст.)</t>
    </r>
  </si>
  <si>
    <t>Заместитель директора по ВР (1,0 ст)</t>
  </si>
  <si>
    <t>Педагог д/о (0,67ст)</t>
  </si>
  <si>
    <t xml:space="preserve">Заместитель директора по ВР (0,5 ст) </t>
  </si>
  <si>
    <t xml:space="preserve">Потапова Олеся Евгеньевна </t>
  </si>
  <si>
    <t>Заместитель директора по ВР (1,0ст)</t>
  </si>
  <si>
    <r>
      <rPr>
        <b/>
        <sz val="11"/>
        <rFont val="Times"/>
        <family val="1"/>
      </rPr>
      <t>Богдан Светлана Владимировна</t>
    </r>
    <r>
      <rPr>
        <b/>
        <sz val="11"/>
        <color indexed="10"/>
        <rFont val="Times"/>
        <family val="1"/>
      </rPr>
      <t xml:space="preserve"> </t>
    </r>
  </si>
  <si>
    <t xml:space="preserve">Заместитель директора по УВР (1,0 ст) </t>
  </si>
  <si>
    <t>Заместитель директора по УВР (1,0 ст)</t>
  </si>
  <si>
    <t>Учитель (0,50 ст)</t>
  </si>
  <si>
    <r>
      <t>Заместитель директора по УВР</t>
    </r>
    <r>
      <rPr>
        <b/>
        <sz val="11"/>
        <rFont val="Times New Roman"/>
        <family val="1"/>
        <charset val="204"/>
      </rPr>
      <t xml:space="preserve">  1,00 ст</t>
    </r>
  </si>
  <si>
    <t xml:space="preserve">Шевцова Вера Ивановна </t>
  </si>
  <si>
    <r>
      <t>Заместитель директора по УВР ( 1 ст)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</si>
  <si>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 xml:space="preserve">Заместитель директора по безопасности </t>
    </r>
    <r>
      <rPr>
        <b/>
        <sz val="11"/>
        <color indexed="10"/>
        <rFont val="Times New Roman"/>
        <family val="1"/>
        <charset val="204"/>
      </rPr>
      <t xml:space="preserve"> </t>
    </r>
    <r>
      <rPr>
        <b/>
        <sz val="11"/>
        <color indexed="8"/>
        <rFont val="Times New Roman"/>
        <family val="1"/>
        <charset val="204"/>
      </rPr>
      <t>1,0 ст.</t>
    </r>
  </si>
  <si>
    <t>МДОУ "Детский сад № 20"</t>
  </si>
  <si>
    <t xml:space="preserve"> Зам.директора по УВР по доп.образованию (0,5ст)  </t>
  </si>
  <si>
    <t>Учитель-логопед (0,5 ст.)</t>
  </si>
  <si>
    <t xml:space="preserve">Директор (1,0 ст) </t>
  </si>
  <si>
    <t xml:space="preserve">Главный бухгалтер (1,0 ст) </t>
  </si>
  <si>
    <t>Директор 1 ст.</t>
  </si>
  <si>
    <t>Зам.директора по воспитательной работе (1,0 ст)</t>
  </si>
  <si>
    <t>Педагог организатор (точка роста) 0,5 ст.</t>
  </si>
  <si>
    <t>Зам.директора по воспитательной работе (0,75 ст) с 05.09.23г. - 1 ст.</t>
  </si>
  <si>
    <t>Заместитель директора по безопасности (0,75 ст.)</t>
  </si>
  <si>
    <t>Шкредова Елена Александровна</t>
  </si>
  <si>
    <t>Заведующий (1,0 ст.)</t>
  </si>
  <si>
    <t xml:space="preserve">Шашкин Герман Александрович </t>
  </si>
  <si>
    <t>Шекуто Валентина Васильевна</t>
  </si>
  <si>
    <r>
      <t>Яковлева Виктория Викторовна</t>
    </r>
    <r>
      <rPr>
        <b/>
        <sz val="11"/>
        <color indexed="10"/>
        <rFont val="Times New Roman"/>
        <family val="1"/>
        <charset val="204"/>
      </rPr>
      <t xml:space="preserve"> </t>
    </r>
  </si>
  <si>
    <t xml:space="preserve">Кичигина Татьяна Васильевна </t>
  </si>
  <si>
    <t xml:space="preserve">Станкевич Татьяна Александровна </t>
  </si>
  <si>
    <t xml:space="preserve">Васильева Юлия Витальевна </t>
  </si>
  <si>
    <r>
      <t xml:space="preserve">Гудкова Светлана Геннадьевна </t>
    </r>
    <r>
      <rPr>
        <b/>
        <sz val="11"/>
        <color indexed="10"/>
        <rFont val="Times New Roman"/>
        <family val="1"/>
        <charset val="204"/>
      </rPr>
      <t xml:space="preserve"> </t>
    </r>
  </si>
  <si>
    <t>ИТОГО за 2024 год</t>
  </si>
  <si>
    <r>
      <t>Ускова Ирина Леонидовна</t>
    </r>
    <r>
      <rPr>
        <b/>
        <sz val="11"/>
        <color indexed="10"/>
        <rFont val="Times New Roman"/>
        <family val="1"/>
        <charset val="204"/>
      </rPr>
      <t xml:space="preserve"> </t>
    </r>
  </si>
  <si>
    <t xml:space="preserve"> Учитель 0,06;пед.д/о 0,39</t>
  </si>
  <si>
    <t xml:space="preserve">Афанасьева Галина Николаевна </t>
  </si>
  <si>
    <r>
      <t>Воронина Татьяна Ивановна</t>
    </r>
    <r>
      <rPr>
        <b/>
        <sz val="11"/>
        <color indexed="10"/>
        <rFont val="Times New Roman"/>
        <family val="1"/>
        <charset val="204"/>
      </rPr>
      <t xml:space="preserve"> </t>
    </r>
  </si>
  <si>
    <t xml:space="preserve">Комлякова Наталья Николаевна </t>
  </si>
  <si>
    <t xml:space="preserve">Николаева Татьяна Борисовна </t>
  </si>
  <si>
    <t xml:space="preserve">Петрущенкова Ирина Михайловна </t>
  </si>
  <si>
    <t>Пед.д/о 0,11; учит.дефект. 0,4</t>
  </si>
  <si>
    <r>
      <t>Рябчикова Ольга Тимофеевна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</si>
  <si>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Заместитель по УВР</t>
    </r>
    <r>
      <rPr>
        <b/>
        <sz val="11"/>
        <rFont val="Times New Roman"/>
        <family val="1"/>
        <charset val="204"/>
      </rPr>
      <t xml:space="preserve">  (0,3ст)</t>
    </r>
  </si>
  <si>
    <r>
      <t xml:space="preserve">Газизуллина Гульнара Зявдатовна </t>
    </r>
    <r>
      <rPr>
        <b/>
        <sz val="11"/>
        <color indexed="10"/>
        <rFont val="Times New Roman"/>
        <family val="1"/>
        <charset val="204"/>
      </rPr>
      <t>.</t>
    </r>
  </si>
  <si>
    <t xml:space="preserve">Социальный пед.0,5; учит-дефект.0,9 </t>
  </si>
  <si>
    <t xml:space="preserve">Шувалов Игорь Константинович </t>
  </si>
  <si>
    <r>
      <t xml:space="preserve">Клемято Александр Анатольевич  </t>
    </r>
    <r>
      <rPr>
        <b/>
        <sz val="11"/>
        <color indexed="10"/>
        <rFont val="Times New Roman"/>
        <family val="1"/>
        <charset val="204"/>
      </rPr>
      <t>уволен 31.01.2024г.</t>
    </r>
  </si>
  <si>
    <t>МОУ ДО Центр "Омега"</t>
  </si>
  <si>
    <t>МДОУ "Детский сад №8</t>
  </si>
  <si>
    <r>
      <t xml:space="preserve">Алексеенко Людмила Анатольевна </t>
    </r>
    <r>
      <rPr>
        <b/>
        <sz val="11"/>
        <color rgb="FFFF0000"/>
        <rFont val="Times New Roman"/>
        <family val="1"/>
        <charset val="204"/>
      </rPr>
      <t>(уволена 28.06.24г.)</t>
    </r>
  </si>
  <si>
    <r>
      <t>Гермонина Наталья Николаевна  (</t>
    </r>
    <r>
      <rPr>
        <b/>
        <sz val="11"/>
        <color rgb="FFFF0000"/>
        <rFont val="Times"/>
        <charset val="204"/>
      </rPr>
      <t>уволена 17.05.2024г.</t>
    </r>
    <r>
      <rPr>
        <b/>
        <sz val="11"/>
        <color indexed="8"/>
        <rFont val="Times"/>
        <family val="1"/>
      </rPr>
      <t>)</t>
    </r>
  </si>
  <si>
    <r>
      <t>Дудун Диана Александровна (</t>
    </r>
    <r>
      <rPr>
        <b/>
        <sz val="11"/>
        <color rgb="FFFF0000"/>
        <rFont val="Times"/>
        <charset val="204"/>
      </rPr>
      <t>принята 20.05.2024г</t>
    </r>
    <r>
      <rPr>
        <b/>
        <sz val="11"/>
        <color indexed="8"/>
        <rFont val="Times"/>
        <family val="1"/>
      </rPr>
      <t>.)</t>
    </r>
  </si>
  <si>
    <t>МОУ "Степанянская ООШ"</t>
  </si>
  <si>
    <r>
      <t>Коковина Любовь Михайловна (</t>
    </r>
    <r>
      <rPr>
        <b/>
        <sz val="11"/>
        <color rgb="FFFF0000"/>
        <rFont val="Times New Roman"/>
        <family val="1"/>
        <charset val="204"/>
      </rPr>
      <t>уволена 01.07.2024г.</t>
    </r>
    <r>
      <rPr>
        <b/>
        <sz val="11"/>
        <color indexed="8"/>
        <rFont val="Times New Roman"/>
        <family val="1"/>
        <charset val="204"/>
      </rPr>
      <t>)</t>
    </r>
  </si>
  <si>
    <r>
      <t>Коробенкова Елена Вячеславовнв</t>
    </r>
    <r>
      <rPr>
        <b/>
        <sz val="11"/>
        <color rgb="FFFF0000"/>
        <rFont val="Times New Roman"/>
        <family val="1"/>
        <charset val="204"/>
      </rPr>
      <t xml:space="preserve"> (уволена 28.06.2024г.)</t>
    </r>
  </si>
  <si>
    <t>Воспитатель ДОЛ (врем.)</t>
  </si>
  <si>
    <t>пед.доп.образования (врем.)</t>
  </si>
  <si>
    <t>Заместитель заведующего по воспитательной работе (1,0 ст). С 30.08.2024г-заведующий (1,0 ст)</t>
  </si>
  <si>
    <r>
      <t xml:space="preserve">Лобанова Светлана Васильевна </t>
    </r>
    <r>
      <rPr>
        <b/>
        <sz val="11"/>
        <color rgb="FFFF0000"/>
        <rFont val="Times New Roman"/>
        <family val="1"/>
        <charset val="204"/>
      </rPr>
      <t>с 30.08.2024г.-заведующий</t>
    </r>
  </si>
  <si>
    <t>Замемтитель заведующего по воспитательной работе (1,0 ст.)</t>
  </si>
  <si>
    <r>
      <t xml:space="preserve">Еремеева Людмила Николаевна </t>
    </r>
    <r>
      <rPr>
        <b/>
        <sz val="11"/>
        <color rgb="FFFF0000"/>
        <rFont val="Times New Roman"/>
        <family val="1"/>
        <charset val="204"/>
      </rPr>
      <t>с 30.08.2024г</t>
    </r>
  </si>
  <si>
    <r>
      <t xml:space="preserve">Григорьев Эдуард Александрович </t>
    </r>
    <r>
      <rPr>
        <b/>
        <sz val="11"/>
        <color rgb="FFFF0000"/>
        <rFont val="Times New Roman"/>
        <family val="1"/>
        <charset val="204"/>
      </rPr>
      <t>уволен 23.08.2024г.</t>
    </r>
  </si>
  <si>
    <r>
      <t xml:space="preserve">Саперова Наталья Сергеевна </t>
    </r>
    <r>
      <rPr>
        <b/>
        <sz val="11"/>
        <color rgb="FFFF0000"/>
        <rFont val="Times New Roman"/>
        <family val="1"/>
        <charset val="204"/>
      </rPr>
      <t>работала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b/>
        <sz val="11"/>
        <color indexed="10"/>
        <rFont val="Times New Roman"/>
        <family val="1"/>
        <charset val="204"/>
      </rPr>
      <t>с11.01.2024г</t>
    </r>
    <r>
      <rPr>
        <b/>
        <sz val="11"/>
        <color indexed="8"/>
        <rFont val="Times New Roman"/>
        <family val="1"/>
        <charset val="204"/>
      </rPr>
      <t xml:space="preserve">.; </t>
    </r>
    <r>
      <rPr>
        <b/>
        <sz val="11"/>
        <color rgb="FFFF0000"/>
        <rFont val="Times New Roman"/>
        <family val="1"/>
        <charset val="204"/>
      </rPr>
      <t>Уволена 27.08.2024г.</t>
    </r>
  </si>
  <si>
    <t xml:space="preserve">Никитин (быв.Петренко) Денис Юрьевич </t>
  </si>
  <si>
    <t xml:space="preserve">Кужелко ( быв.Пивоварова) Надежда Юрьевна </t>
  </si>
  <si>
    <r>
      <t>Шувалова Татьяна Владимировна</t>
    </r>
    <r>
      <rPr>
        <b/>
        <sz val="11"/>
        <color rgb="FFFF0000"/>
        <rFont val="Times New Roman"/>
        <family val="1"/>
        <charset val="204"/>
      </rPr>
      <t xml:space="preserve"> (ув. 31.07.24г.,прин.30.08.24)</t>
    </r>
  </si>
  <si>
    <r>
      <t xml:space="preserve">Рафалюк Ольга Игоревна </t>
    </r>
    <r>
      <rPr>
        <b/>
        <sz val="11"/>
        <color rgb="FFFF0000"/>
        <rFont val="Times New Roman"/>
        <family val="1"/>
        <charset val="204"/>
      </rPr>
      <t>(прин.01.08.2024г.</t>
    </r>
    <r>
      <rPr>
        <b/>
        <sz val="11"/>
        <color indexed="8"/>
        <rFont val="Times New Roman"/>
        <family val="1"/>
        <charset val="204"/>
      </rPr>
      <t>)</t>
    </r>
  </si>
  <si>
    <t>Делопроизводитель 0,75 ст. с 01.09.2024г.</t>
  </si>
  <si>
    <t>Делопроизводитель 0,5 ст. с 01.09.2024г.</t>
  </si>
  <si>
    <t>Рабочий по ремонту и обслуживанию зданий с 01.09.2023г.</t>
  </si>
  <si>
    <r>
      <t xml:space="preserve">Жачкин Даниил Александрович </t>
    </r>
    <r>
      <rPr>
        <b/>
        <sz val="11"/>
        <color rgb="FFFF0000"/>
        <rFont val="Times New Roman"/>
        <family val="1"/>
        <charset val="204"/>
      </rPr>
      <t>с 04.09.2024г.</t>
    </r>
  </si>
  <si>
    <t>Заведующий хозяйством (0,5 ст)4 с 01.09.24г - 0,25 ст.</t>
  </si>
  <si>
    <r>
      <t>Белякова Екатерина Андреевна</t>
    </r>
    <r>
      <rPr>
        <b/>
        <sz val="11"/>
        <color rgb="FFFF0000"/>
        <rFont val="Times New Roman"/>
        <family val="1"/>
        <charset val="204"/>
      </rPr>
      <t xml:space="preserve"> с 02.09.2024г.</t>
    </r>
  </si>
  <si>
    <r>
      <t>Зам.директора по воспитальной работе  ( 0,50 ст)</t>
    </r>
    <r>
      <rPr>
        <b/>
        <sz val="11"/>
        <color indexed="10"/>
        <rFont val="Times New Roman"/>
        <family val="1"/>
        <charset val="204"/>
      </rPr>
      <t xml:space="preserve"> </t>
    </r>
  </si>
  <si>
    <t>Зам. дир. по безоп. (0,5 ст),соц.педагог (0,5ст.), пед.доп.образ. (0,11ст) с 02.09.2024г</t>
  </si>
  <si>
    <r>
      <rPr>
        <b/>
        <sz val="11"/>
        <color indexed="8"/>
        <rFont val="Times New Roman"/>
        <family val="1"/>
        <charset val="204"/>
      </rPr>
      <t xml:space="preserve">Чихачева Марина Константиновна </t>
    </r>
    <r>
      <rPr>
        <b/>
        <sz val="11"/>
        <color rgb="FFFF0000"/>
        <rFont val="Times New Roman"/>
        <family val="1"/>
        <charset val="204"/>
      </rPr>
      <t>уволена 02.09.2024г</t>
    </r>
  </si>
  <si>
    <t>МОУ "Кузнечненская СОШ"</t>
  </si>
  <si>
    <t>Заведующий центром Точка роста (0,35ст.); с 01.09.24 -0,5ст.</t>
  </si>
  <si>
    <t>Учитель (0,67 ст); с 01.09.24г. педагог-психолог 0,95 ст</t>
  </si>
  <si>
    <t xml:space="preserve"> Учитель 0,39 (с 01.09-061ст.);учит-дефектолог 0,4 (с 01.09 - 015ст.);пед.доп.обр. 0,03ст.</t>
  </si>
  <si>
    <r>
      <t xml:space="preserve">Кондратьев Павел Алексеевич </t>
    </r>
    <r>
      <rPr>
        <b/>
        <sz val="11"/>
        <color rgb="FFFF0000"/>
        <rFont val="Times New Roman"/>
        <family val="1"/>
        <charset val="204"/>
      </rPr>
      <t>с 01.09.2024г.</t>
    </r>
  </si>
  <si>
    <t>Заместитель директора по УВР</t>
  </si>
  <si>
    <r>
      <t xml:space="preserve">Зубова Анастасия Сергеевна </t>
    </r>
    <r>
      <rPr>
        <b/>
        <sz val="11"/>
        <color rgb="FFFF0000"/>
        <rFont val="Times New Roman"/>
        <family val="1"/>
        <charset val="204"/>
      </rPr>
      <t>с 19.08.2024г. по 13.09.2024г.</t>
    </r>
  </si>
  <si>
    <t>Учитель 0,5ст.</t>
  </si>
  <si>
    <t>Учитель 0,11 ст., педагог доп.обр. 0,06 ст.</t>
  </si>
  <si>
    <t>Заведующий центром (Точка роста) 1,0 ст. (с 01.09.24-0,65 ст)</t>
  </si>
  <si>
    <t xml:space="preserve"> Учитель 0,34 (с 01.09.24г.-0,22)ст; пед.д/о 0,11 (с01.09.24г-0,06)ст;  советник 0,5</t>
  </si>
  <si>
    <t xml:space="preserve"> Учитель 0,11 (с 01.09.24-0,22)ст., пед д/о 0,17ст.</t>
  </si>
  <si>
    <r>
      <t xml:space="preserve">Кондрашина Светлана Александровна </t>
    </r>
    <r>
      <rPr>
        <b/>
        <sz val="11"/>
        <color rgb="FFFF0000"/>
        <rFont val="Times New Roman"/>
        <family val="1"/>
        <charset val="204"/>
      </rPr>
      <t>уволена 31.08.2024г</t>
    </r>
  </si>
  <si>
    <r>
      <t xml:space="preserve">Учитель </t>
    </r>
    <r>
      <rPr>
        <b/>
        <sz val="11"/>
        <rFont val="Times"/>
        <family val="1"/>
      </rPr>
      <t>-0,83 (с 01.09.24г.-075)ст.</t>
    </r>
  </si>
  <si>
    <t xml:space="preserve"> Учитель 0,39 ( с01.09.24г-0,75)ст; пед.д/о 0,06 (с 01.09.24г-0,17) ст.;завед ЦТР 0,75</t>
  </si>
  <si>
    <t>Уучитель .0,81 (с 01.09.24г.-0,86)ст.;пед.д/о 0,11</t>
  </si>
  <si>
    <t>Учитель 0,11 ( с 01.09.24г. - 0 ст)</t>
  </si>
  <si>
    <t xml:space="preserve"> Учит.0,56 (с 01.09.24г.-0,22)ст.;пед.д/о 0,67</t>
  </si>
  <si>
    <t>Учит.0,22 ( с 01.09.24г. - 0,06) ст.</t>
  </si>
  <si>
    <t>Учитель   0,55 (с 01.09.24г.- 045) ст</t>
  </si>
  <si>
    <t>Учит.0,5 (с 01.09.24г.-056)ст.; пед.д/о 0,06(с 01.09.24г-0,14) ст</t>
  </si>
  <si>
    <t>Учитель 0,84  (с01.09.24г-067) ст:пед.доп.обр. с 01.09.24г.-0</t>
  </si>
  <si>
    <r>
      <t xml:space="preserve">Силкова Алина Александровна </t>
    </r>
    <r>
      <rPr>
        <b/>
        <sz val="11"/>
        <color rgb="FFFF0000"/>
        <rFont val="Times New Roman"/>
        <family val="1"/>
        <charset val="204"/>
      </rPr>
      <t>с 04.09.2024г.</t>
    </r>
  </si>
  <si>
    <t>Педагог-психолог 0,8 ст. с 01.09 по 02.09.24г.</t>
  </si>
  <si>
    <t>Педагог доп.образ. ТР 0,11 ст с 01.09.2024г</t>
  </si>
  <si>
    <r>
      <t>Бусурина Ксения Виссарионовна</t>
    </r>
    <r>
      <rPr>
        <b/>
        <sz val="11"/>
        <color rgb="FFFF0000"/>
        <rFont val="Times New Roman"/>
        <family val="1"/>
        <charset val="204"/>
      </rPr>
      <t xml:space="preserve"> принята 09.10.2024г.</t>
    </r>
  </si>
  <si>
    <r>
      <t xml:space="preserve">Козлов Лев Константинович принят </t>
    </r>
    <r>
      <rPr>
        <b/>
        <sz val="11"/>
        <color rgb="FFFF0000"/>
        <rFont val="Times New Roman"/>
        <family val="1"/>
        <charset val="204"/>
      </rPr>
      <t>01.10.2024г.</t>
    </r>
  </si>
  <si>
    <t>Педагог д/о 0,06; учитель 0,22; советник 0,5</t>
  </si>
  <si>
    <r>
      <t xml:space="preserve">Лаппова Юлия Львовна </t>
    </r>
    <r>
      <rPr>
        <b/>
        <sz val="11"/>
        <color rgb="FFFF0000"/>
        <rFont val="Times"/>
        <charset val="204"/>
      </rPr>
      <t>(кадр. перевод учит. с 01.10.2024г)</t>
    </r>
  </si>
  <si>
    <r>
      <t xml:space="preserve">Яковлева Александра Викторовна </t>
    </r>
    <r>
      <rPr>
        <b/>
        <sz val="11"/>
        <color rgb="FFFF0000"/>
        <rFont val="Times New Roman"/>
        <family val="1"/>
        <charset val="204"/>
      </rPr>
      <t>(с 10.06.24г по 15.11.24г)</t>
    </r>
  </si>
  <si>
    <t>Педагог-психолог( 0,3 ст.) с 11.10.24г.</t>
  </si>
  <si>
    <t>Учитель 0,61 (с01.09.24-1,14) ст, пед.доп.обр. 0,17 (с01.09.24-0,11 ст.);с 01.11.24 - ассистент 0,17ст.</t>
  </si>
  <si>
    <r>
      <t>Адлер Кира Анатольевна</t>
    </r>
    <r>
      <rPr>
        <b/>
        <sz val="11"/>
        <color indexed="10"/>
        <rFont val="Times New Roman"/>
        <family val="1"/>
        <charset val="204"/>
      </rPr>
      <t xml:space="preserve"> (ув.21.12.2024г)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</si>
</sst>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"/>
      <family val="1"/>
    </font>
    <font>
      <b/>
      <sz val="11"/>
      <color indexed="10"/>
      <name val="Times"/>
      <family val="1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"/>
      <family val="1"/>
    </font>
    <font>
      <sz val="8"/>
      <name val="Arial"/>
      <family val="2"/>
    </font>
    <font>
      <sz val="11"/>
      <name val="Times New Roman"/>
      <family val="1"/>
      <charset val="204"/>
    </font>
    <font>
      <sz val="8"/>
      <name val="Arial"/>
    </font>
    <font>
      <b/>
      <sz val="11"/>
      <color rgb="FFFF0000"/>
      <name val="Times New Roman"/>
      <family val="1"/>
      <charset val="204"/>
    </font>
    <font>
      <b/>
      <sz val="11"/>
      <color rgb="FFFF0000"/>
      <name val="Times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4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43" fontId="3" fillId="0" borderId="0" applyFont="0" applyFill="0" applyBorder="0" applyAlignment="0" applyProtection="0"/>
  </cellStyleXfs>
  <cellXfs count="50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ill="1"/>
    <xf numFmtId="0" fontId="0" fillId="2" borderId="0" xfId="0" applyFill="1"/>
    <xf numFmtId="4" fontId="0" fillId="0" borderId="0" xfId="0" applyNumberFormat="1"/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/>
    <xf numFmtId="4" fontId="1" fillId="0" borderId="0" xfId="0" applyNumberFormat="1" applyFont="1"/>
    <xf numFmtId="4" fontId="5" fillId="2" borderId="3" xfId="0" applyNumberFormat="1" applyFont="1" applyFill="1" applyBorder="1"/>
    <xf numFmtId="4" fontId="5" fillId="2" borderId="1" xfId="0" applyNumberFormat="1" applyFont="1" applyFill="1" applyBorder="1"/>
    <xf numFmtId="4" fontId="5" fillId="2" borderId="4" xfId="0" applyNumberFormat="1" applyFont="1" applyFill="1" applyBorder="1"/>
    <xf numFmtId="4" fontId="5" fillId="2" borderId="5" xfId="0" applyNumberFormat="1" applyFont="1" applyFill="1" applyBorder="1"/>
    <xf numFmtId="4" fontId="5" fillId="2" borderId="6" xfId="0" applyNumberFormat="1" applyFont="1" applyFill="1" applyBorder="1"/>
    <xf numFmtId="0" fontId="5" fillId="2" borderId="3" xfId="0" applyFont="1" applyFill="1" applyBorder="1"/>
    <xf numFmtId="0" fontId="5" fillId="2" borderId="3" xfId="0" applyFont="1" applyFill="1" applyBorder="1" applyAlignment="1">
      <alignment wrapText="1"/>
    </xf>
    <xf numFmtId="4" fontId="4" fillId="2" borderId="7" xfId="0" applyNumberFormat="1" applyFont="1" applyFill="1" applyBorder="1"/>
    <xf numFmtId="4" fontId="4" fillId="2" borderId="8" xfId="0" applyNumberFormat="1" applyFont="1" applyFill="1" applyBorder="1"/>
    <xf numFmtId="4" fontId="4" fillId="2" borderId="9" xfId="0" applyNumberFormat="1" applyFont="1" applyFill="1" applyBorder="1"/>
    <xf numFmtId="4" fontId="4" fillId="2" borderId="7" xfId="0" applyNumberFormat="1" applyFont="1" applyFill="1" applyBorder="1" applyAlignment="1">
      <alignment wrapText="1"/>
    </xf>
    <xf numFmtId="4" fontId="5" fillId="2" borderId="10" xfId="0" applyNumberFormat="1" applyFont="1" applyFill="1" applyBorder="1"/>
    <xf numFmtId="4" fontId="4" fillId="2" borderId="11" xfId="0" applyNumberFormat="1" applyFont="1" applyFill="1" applyBorder="1"/>
    <xf numFmtId="4" fontId="4" fillId="2" borderId="12" xfId="0" applyNumberFormat="1" applyFont="1" applyFill="1" applyBorder="1"/>
    <xf numFmtId="4" fontId="4" fillId="2" borderId="13" xfId="0" applyNumberFormat="1" applyFont="1" applyFill="1" applyBorder="1"/>
    <xf numFmtId="4" fontId="4" fillId="2" borderId="14" xfId="0" applyNumberFormat="1" applyFont="1" applyFill="1" applyBorder="1"/>
    <xf numFmtId="4" fontId="4" fillId="2" borderId="15" xfId="0" applyNumberFormat="1" applyFont="1" applyFill="1" applyBorder="1"/>
    <xf numFmtId="4" fontId="4" fillId="2" borderId="16" xfId="0" applyNumberFormat="1" applyFont="1" applyFill="1" applyBorder="1"/>
    <xf numFmtId="4" fontId="4" fillId="2" borderId="17" xfId="0" applyNumberFormat="1" applyFont="1" applyFill="1" applyBorder="1"/>
    <xf numFmtId="4" fontId="4" fillId="2" borderId="18" xfId="0" applyNumberFormat="1" applyFont="1" applyFill="1" applyBorder="1"/>
    <xf numFmtId="4" fontId="4" fillId="2" borderId="19" xfId="0" applyNumberFormat="1" applyFont="1" applyFill="1" applyBorder="1"/>
    <xf numFmtId="4" fontId="4" fillId="2" borderId="20" xfId="0" applyNumberFormat="1" applyFont="1" applyFill="1" applyBorder="1"/>
    <xf numFmtId="4" fontId="4" fillId="2" borderId="21" xfId="0" applyNumberFormat="1" applyFont="1" applyFill="1" applyBorder="1"/>
    <xf numFmtId="4" fontId="5" fillId="2" borderId="22" xfId="0" applyNumberFormat="1" applyFont="1" applyFill="1" applyBorder="1"/>
    <xf numFmtId="4" fontId="4" fillId="2" borderId="23" xfId="0" applyNumberFormat="1" applyFont="1" applyFill="1" applyBorder="1"/>
    <xf numFmtId="4" fontId="4" fillId="2" borderId="0" xfId="0" applyNumberFormat="1" applyFont="1" applyFill="1" applyBorder="1"/>
    <xf numFmtId="4" fontId="4" fillId="2" borderId="24" xfId="0" applyNumberFormat="1" applyFont="1" applyFill="1" applyBorder="1"/>
    <xf numFmtId="4" fontId="4" fillId="2" borderId="25" xfId="0" applyNumberFormat="1" applyFont="1" applyFill="1" applyBorder="1"/>
    <xf numFmtId="4" fontId="4" fillId="2" borderId="26" xfId="0" applyNumberFormat="1" applyFont="1" applyFill="1" applyBorder="1" applyAlignment="1">
      <alignment wrapText="1"/>
    </xf>
    <xf numFmtId="4" fontId="4" fillId="2" borderId="27" xfId="0" applyNumberFormat="1" applyFont="1" applyFill="1" applyBorder="1" applyAlignment="1">
      <alignment wrapText="1"/>
    </xf>
    <xf numFmtId="4" fontId="4" fillId="2" borderId="28" xfId="0" applyNumberFormat="1" applyFont="1" applyFill="1" applyBorder="1" applyAlignment="1">
      <alignment wrapText="1"/>
    </xf>
    <xf numFmtId="4" fontId="4" fillId="2" borderId="29" xfId="0" applyNumberFormat="1" applyFont="1" applyFill="1" applyBorder="1"/>
    <xf numFmtId="4" fontId="4" fillId="2" borderId="28" xfId="0" applyNumberFormat="1" applyFont="1" applyFill="1" applyBorder="1"/>
    <xf numFmtId="4" fontId="4" fillId="2" borderId="30" xfId="0" applyNumberFormat="1" applyFont="1" applyFill="1" applyBorder="1"/>
    <xf numFmtId="4" fontId="4" fillId="2" borderId="27" xfId="0" applyNumberFormat="1" applyFont="1" applyFill="1" applyBorder="1"/>
    <xf numFmtId="4" fontId="5" fillId="2" borderId="1" xfId="0" applyNumberFormat="1" applyFont="1" applyFill="1" applyBorder="1" applyAlignment="1">
      <alignment horizontal="right"/>
    </xf>
    <xf numFmtId="0" fontId="0" fillId="2" borderId="0" xfId="0" applyFill="1" applyAlignment="1">
      <alignment horizontal="left"/>
    </xf>
    <xf numFmtId="4" fontId="5" fillId="2" borderId="31" xfId="0" applyNumberFormat="1" applyFont="1" applyFill="1" applyBorder="1"/>
    <xf numFmtId="4" fontId="4" fillId="2" borderId="32" xfId="0" applyNumberFormat="1" applyFont="1" applyFill="1" applyBorder="1"/>
    <xf numFmtId="4" fontId="4" fillId="2" borderId="33" xfId="0" applyNumberFormat="1" applyFont="1" applyFill="1" applyBorder="1"/>
    <xf numFmtId="4" fontId="0" fillId="2" borderId="0" xfId="0" applyNumberFormat="1" applyFill="1"/>
    <xf numFmtId="4" fontId="5" fillId="2" borderId="5" xfId="0" applyNumberFormat="1" applyFont="1" applyFill="1" applyBorder="1" applyAlignment="1">
      <alignment horizontal="right"/>
    </xf>
    <xf numFmtId="4" fontId="4" fillId="2" borderId="34" xfId="0" applyNumberFormat="1" applyFont="1" applyFill="1" applyBorder="1" applyAlignment="1">
      <alignment horizontal="right"/>
    </xf>
    <xf numFmtId="4" fontId="4" fillId="2" borderId="24" xfId="0" applyNumberFormat="1" applyFont="1" applyFill="1" applyBorder="1" applyAlignment="1">
      <alignment horizontal="right"/>
    </xf>
    <xf numFmtId="4" fontId="4" fillId="2" borderId="23" xfId="0" applyNumberFormat="1" applyFont="1" applyFill="1" applyBorder="1" applyAlignment="1">
      <alignment horizontal="right"/>
    </xf>
    <xf numFmtId="4" fontId="5" fillId="2" borderId="6" xfId="0" applyNumberFormat="1" applyFont="1" applyFill="1" applyBorder="1" applyAlignment="1">
      <alignment horizontal="right"/>
    </xf>
    <xf numFmtId="4" fontId="4" fillId="2" borderId="24" xfId="0" applyNumberFormat="1" applyFont="1" applyFill="1" applyBorder="1" applyAlignment="1">
      <alignment horizontal="left"/>
    </xf>
    <xf numFmtId="4" fontId="4" fillId="2" borderId="23" xfId="0" applyNumberFormat="1" applyFont="1" applyFill="1" applyBorder="1" applyAlignment="1"/>
    <xf numFmtId="4" fontId="5" fillId="2" borderId="22" xfId="0" applyNumberFormat="1" applyFont="1" applyFill="1" applyBorder="1" applyAlignment="1">
      <alignment horizontal="right"/>
    </xf>
    <xf numFmtId="4" fontId="4" fillId="2" borderId="35" xfId="0" applyNumberFormat="1" applyFont="1" applyFill="1" applyBorder="1"/>
    <xf numFmtId="4" fontId="4" fillId="2" borderId="36" xfId="0" applyNumberFormat="1" applyFont="1" applyFill="1" applyBorder="1"/>
    <xf numFmtId="4" fontId="4" fillId="2" borderId="37" xfId="0" applyNumberFormat="1" applyFont="1" applyFill="1" applyBorder="1"/>
    <xf numFmtId="4" fontId="4" fillId="2" borderId="38" xfId="0" applyNumberFormat="1" applyFont="1" applyFill="1" applyBorder="1"/>
    <xf numFmtId="4" fontId="5" fillId="2" borderId="39" xfId="0" applyNumberFormat="1" applyFont="1" applyFill="1" applyBorder="1"/>
    <xf numFmtId="4" fontId="5" fillId="2" borderId="10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>
      <alignment horizontal="right"/>
    </xf>
    <xf numFmtId="4" fontId="4" fillId="2" borderId="40" xfId="0" applyNumberFormat="1" applyFont="1" applyFill="1" applyBorder="1"/>
    <xf numFmtId="4" fontId="4" fillId="2" borderId="26" xfId="0" applyNumberFormat="1" applyFont="1" applyFill="1" applyBorder="1"/>
    <xf numFmtId="4" fontId="5" fillId="2" borderId="4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/>
    <xf numFmtId="4" fontId="4" fillId="2" borderId="9" xfId="0" applyNumberFormat="1" applyFont="1" applyFill="1" applyBorder="1" applyAlignment="1">
      <alignment wrapText="1"/>
    </xf>
    <xf numFmtId="4" fontId="4" fillId="2" borderId="41" xfId="0" applyNumberFormat="1" applyFont="1" applyFill="1" applyBorder="1" applyAlignment="1">
      <alignment horizontal="right"/>
    </xf>
    <xf numFmtId="4" fontId="4" fillId="2" borderId="35" xfId="0" applyNumberFormat="1" applyFont="1" applyFill="1" applyBorder="1" applyAlignment="1">
      <alignment horizontal="left"/>
    </xf>
    <xf numFmtId="4" fontId="4" fillId="2" borderId="7" xfId="0" applyNumberFormat="1" applyFont="1" applyFill="1" applyBorder="1" applyAlignment="1"/>
    <xf numFmtId="4" fontId="4" fillId="2" borderId="9" xfId="0" applyNumberFormat="1" applyFont="1" applyFill="1" applyBorder="1" applyAlignment="1"/>
    <xf numFmtId="4" fontId="4" fillId="2" borderId="42" xfId="0" applyNumberFormat="1" applyFont="1" applyFill="1" applyBorder="1"/>
    <xf numFmtId="4" fontId="4" fillId="2" borderId="20" xfId="0" applyNumberFormat="1" applyFont="1" applyFill="1" applyBorder="1" applyAlignment="1"/>
    <xf numFmtId="4" fontId="4" fillId="2" borderId="20" xfId="0" applyNumberFormat="1" applyFont="1" applyFill="1" applyBorder="1" applyAlignment="1">
      <alignment horizontal="right"/>
    </xf>
    <xf numFmtId="4" fontId="4" fillId="2" borderId="21" xfId="0" applyNumberFormat="1" applyFont="1" applyFill="1" applyBorder="1" applyAlignment="1">
      <alignment horizontal="right"/>
    </xf>
    <xf numFmtId="4" fontId="4" fillId="2" borderId="35" xfId="0" applyNumberFormat="1" applyFont="1" applyFill="1" applyBorder="1" applyAlignment="1">
      <alignment horizontal="right"/>
    </xf>
    <xf numFmtId="4" fontId="4" fillId="2" borderId="34" xfId="0" applyNumberFormat="1" applyFont="1" applyFill="1" applyBorder="1"/>
    <xf numFmtId="4" fontId="4" fillId="2" borderId="41" xfId="0" applyNumberFormat="1" applyFont="1" applyFill="1" applyBorder="1"/>
    <xf numFmtId="4" fontId="5" fillId="2" borderId="39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left"/>
    </xf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164" fontId="4" fillId="2" borderId="15" xfId="0" applyNumberFormat="1" applyFont="1" applyFill="1" applyBorder="1"/>
    <xf numFmtId="164" fontId="5" fillId="2" borderId="1" xfId="0" applyNumberFormat="1" applyFont="1" applyFill="1" applyBorder="1"/>
    <xf numFmtId="164" fontId="0" fillId="0" borderId="0" xfId="0" applyNumberFormat="1"/>
    <xf numFmtId="4" fontId="4" fillId="2" borderId="43" xfId="0" applyNumberFormat="1" applyFont="1" applyFill="1" applyBorder="1"/>
    <xf numFmtId="4" fontId="4" fillId="2" borderId="26" xfId="0" applyNumberFormat="1" applyFont="1" applyFill="1" applyBorder="1" applyAlignment="1">
      <alignment horizontal="right"/>
    </xf>
    <xf numFmtId="4" fontId="4" fillId="2" borderId="27" xfId="0" applyNumberFormat="1" applyFont="1" applyFill="1" applyBorder="1" applyAlignment="1">
      <alignment horizontal="right"/>
    </xf>
    <xf numFmtId="4" fontId="4" fillId="2" borderId="44" xfId="0" applyNumberFormat="1" applyFont="1" applyFill="1" applyBorder="1"/>
    <xf numFmtId="4" fontId="4" fillId="2" borderId="21" xfId="0" applyNumberFormat="1" applyFont="1" applyFill="1" applyBorder="1" applyAlignment="1">
      <alignment wrapText="1"/>
    </xf>
    <xf numFmtId="4" fontId="6" fillId="2" borderId="45" xfId="0" applyNumberFormat="1" applyFont="1" applyFill="1" applyBorder="1"/>
    <xf numFmtId="0" fontId="5" fillId="2" borderId="3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0" xfId="0" applyFont="1" applyFill="1" applyBorder="1"/>
    <xf numFmtId="0" fontId="5" fillId="2" borderId="1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wrapText="1"/>
    </xf>
    <xf numFmtId="2" fontId="5" fillId="2" borderId="6" xfId="0" applyNumberFormat="1" applyFont="1" applyFill="1" applyBorder="1" applyAlignment="1">
      <alignment wrapText="1"/>
    </xf>
    <xf numFmtId="0" fontId="5" fillId="2" borderId="22" xfId="0" applyFont="1" applyFill="1" applyBorder="1" applyAlignment="1">
      <alignment horizontal="center"/>
    </xf>
    <xf numFmtId="0" fontId="5" fillId="2" borderId="22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22" xfId="0" applyFont="1" applyFill="1" applyBorder="1"/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/>
    <xf numFmtId="49" fontId="5" fillId="2" borderId="4" xfId="0" applyNumberFormat="1" applyFont="1" applyFill="1" applyBorder="1" applyAlignment="1">
      <alignment wrapText="1"/>
    </xf>
    <xf numFmtId="0" fontId="5" fillId="2" borderId="4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2" borderId="31" xfId="0" applyFont="1" applyFill="1" applyBorder="1" applyAlignment="1"/>
    <xf numFmtId="0" fontId="5" fillId="2" borderId="6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6" xfId="0" applyFont="1" applyFill="1" applyBorder="1"/>
    <xf numFmtId="0" fontId="5" fillId="2" borderId="39" xfId="0" applyFont="1" applyFill="1" applyBorder="1" applyAlignment="1">
      <alignment horizontal="center"/>
    </xf>
    <xf numFmtId="0" fontId="5" fillId="2" borderId="46" xfId="0" applyFont="1" applyFill="1" applyBorder="1"/>
    <xf numFmtId="0" fontId="7" fillId="2" borderId="6" xfId="0" applyFont="1" applyFill="1" applyBorder="1" applyAlignment="1">
      <alignment wrapText="1"/>
    </xf>
    <xf numFmtId="0" fontId="5" fillId="2" borderId="47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wrapText="1"/>
    </xf>
    <xf numFmtId="0" fontId="5" fillId="2" borderId="6" xfId="0" applyFont="1" applyFill="1" applyBorder="1" applyAlignment="1">
      <alignment wrapText="1" shrinkToFit="1"/>
    </xf>
    <xf numFmtId="0" fontId="8" fillId="2" borderId="6" xfId="0" applyFont="1" applyFill="1" applyBorder="1" applyAlignment="1">
      <alignment wrapText="1"/>
    </xf>
    <xf numFmtId="0" fontId="8" fillId="2" borderId="5" xfId="0" applyFont="1" applyFill="1" applyBorder="1"/>
    <xf numFmtId="0" fontId="8" fillId="2" borderId="5" xfId="0" applyFont="1" applyFill="1" applyBorder="1" applyAlignment="1">
      <alignment wrapText="1"/>
    </xf>
    <xf numFmtId="0" fontId="8" fillId="2" borderId="6" xfId="0" applyFont="1" applyFill="1" applyBorder="1"/>
    <xf numFmtId="4" fontId="8" fillId="2" borderId="6" xfId="0" applyNumberFormat="1" applyFont="1" applyFill="1" applyBorder="1" applyAlignment="1">
      <alignment wrapText="1"/>
    </xf>
    <xf numFmtId="0" fontId="10" fillId="2" borderId="6" xfId="0" applyFont="1" applyFill="1" applyBorder="1"/>
    <xf numFmtId="0" fontId="5" fillId="2" borderId="39" xfId="0" applyFont="1" applyFill="1" applyBorder="1"/>
    <xf numFmtId="4" fontId="5" fillId="3" borderId="3" xfId="0" applyNumberFormat="1" applyFont="1" applyFill="1" applyBorder="1"/>
    <xf numFmtId="4" fontId="5" fillId="3" borderId="1" xfId="0" applyNumberFormat="1" applyFont="1" applyFill="1" applyBorder="1"/>
    <xf numFmtId="4" fontId="5" fillId="3" borderId="5" xfId="0" applyNumberFormat="1" applyFont="1" applyFill="1" applyBorder="1"/>
    <xf numFmtId="4" fontId="5" fillId="3" borderId="6" xfId="0" applyNumberFormat="1" applyFont="1" applyFill="1" applyBorder="1"/>
    <xf numFmtId="0" fontId="8" fillId="2" borderId="6" xfId="0" applyFont="1" applyFill="1" applyBorder="1" applyAlignment="1"/>
    <xf numFmtId="3" fontId="5" fillId="2" borderId="1" xfId="0" applyNumberFormat="1" applyFont="1" applyFill="1" applyBorder="1" applyAlignment="1">
      <alignment horizontal="center"/>
    </xf>
    <xf numFmtId="4" fontId="5" fillId="2" borderId="0" xfId="0" applyNumberFormat="1" applyFont="1" applyFill="1" applyBorder="1"/>
    <xf numFmtId="4" fontId="5" fillId="2" borderId="0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wrapText="1"/>
    </xf>
    <xf numFmtId="0" fontId="4" fillId="2" borderId="48" xfId="0" applyFont="1" applyFill="1" applyBorder="1" applyAlignment="1">
      <alignment wrapText="1"/>
    </xf>
    <xf numFmtId="4" fontId="5" fillId="3" borderId="4" xfId="0" applyNumberFormat="1" applyFont="1" applyFill="1" applyBorder="1"/>
    <xf numFmtId="4" fontId="4" fillId="2" borderId="25" xfId="0" applyNumberFormat="1" applyFont="1" applyFill="1" applyBorder="1" applyAlignment="1"/>
    <xf numFmtId="4" fontId="4" fillId="2" borderId="41" xfId="0" applyNumberFormat="1" applyFont="1" applyFill="1" applyBorder="1" applyAlignment="1"/>
    <xf numFmtId="4" fontId="4" fillId="2" borderId="21" xfId="0" applyNumberFormat="1" applyFont="1" applyFill="1" applyBorder="1" applyAlignment="1"/>
    <xf numFmtId="4" fontId="4" fillId="2" borderId="46" xfId="0" applyNumberFormat="1" applyFont="1" applyFill="1" applyBorder="1"/>
    <xf numFmtId="0" fontId="1" fillId="2" borderId="0" xfId="0" applyFont="1" applyFill="1"/>
    <xf numFmtId="0" fontId="11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vertical="top" wrapText="1"/>
    </xf>
    <xf numFmtId="4" fontId="5" fillId="2" borderId="49" xfId="0" applyNumberFormat="1" applyFont="1" applyFill="1" applyBorder="1"/>
    <xf numFmtId="4" fontId="5" fillId="2" borderId="50" xfId="0" applyNumberFormat="1" applyFont="1" applyFill="1" applyBorder="1"/>
    <xf numFmtId="4" fontId="5" fillId="2" borderId="51" xfId="0" applyNumberFormat="1" applyFont="1" applyFill="1" applyBorder="1"/>
    <xf numFmtId="4" fontId="5" fillId="2" borderId="52" xfId="0" applyNumberFormat="1" applyFont="1" applyFill="1" applyBorder="1"/>
    <xf numFmtId="4" fontId="5" fillId="2" borderId="20" xfId="0" applyNumberFormat="1" applyFont="1" applyFill="1" applyBorder="1"/>
    <xf numFmtId="164" fontId="0" fillId="2" borderId="0" xfId="0" applyNumberFormat="1" applyFill="1"/>
    <xf numFmtId="2" fontId="0" fillId="2" borderId="0" xfId="0" applyNumberFormat="1" applyFill="1"/>
    <xf numFmtId="4" fontId="5" fillId="2" borderId="16" xfId="0" applyNumberFormat="1" applyFont="1" applyFill="1" applyBorder="1"/>
    <xf numFmtId="0" fontId="4" fillId="2" borderId="31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wrapText="1"/>
    </xf>
    <xf numFmtId="0" fontId="9" fillId="2" borderId="5" xfId="0" applyFont="1" applyFill="1" applyBorder="1" applyAlignment="1">
      <alignment wrapText="1"/>
    </xf>
    <xf numFmtId="4" fontId="5" fillId="3" borderId="22" xfId="0" applyNumberFormat="1" applyFont="1" applyFill="1" applyBorder="1"/>
    <xf numFmtId="0" fontId="10" fillId="2" borderId="4" xfId="0" applyFont="1" applyFill="1" applyBorder="1"/>
    <xf numFmtId="4" fontId="4" fillId="2" borderId="26" xfId="0" applyNumberFormat="1" applyFont="1" applyFill="1" applyBorder="1" applyAlignment="1"/>
    <xf numFmtId="4" fontId="4" fillId="2" borderId="27" xfId="0" applyNumberFormat="1" applyFont="1" applyFill="1" applyBorder="1" applyAlignment="1"/>
    <xf numFmtId="4" fontId="5" fillId="3" borderId="10" xfId="0" applyNumberFormat="1" applyFont="1" applyFill="1" applyBorder="1"/>
    <xf numFmtId="4" fontId="4" fillId="2" borderId="30" xfId="0" applyNumberFormat="1" applyFont="1" applyFill="1" applyBorder="1" applyAlignment="1"/>
    <xf numFmtId="4" fontId="4" fillId="2" borderId="28" xfId="0" applyNumberFormat="1" applyFont="1" applyFill="1" applyBorder="1" applyAlignment="1"/>
    <xf numFmtId="4" fontId="4" fillId="2" borderId="15" xfId="0" applyNumberFormat="1" applyFont="1" applyFill="1" applyBorder="1" applyAlignment="1"/>
    <xf numFmtId="4" fontId="4" fillId="2" borderId="14" xfId="0" applyNumberFormat="1" applyFont="1" applyFill="1" applyBorder="1" applyAlignment="1"/>
    <xf numFmtId="4" fontId="4" fillId="2" borderId="53" xfId="0" applyNumberFormat="1" applyFont="1" applyFill="1" applyBorder="1" applyAlignment="1"/>
    <xf numFmtId="4" fontId="5" fillId="2" borderId="1" xfId="0" applyNumberFormat="1" applyFont="1" applyFill="1" applyBorder="1" applyAlignment="1"/>
    <xf numFmtId="4" fontId="7" fillId="3" borderId="1" xfId="0" applyNumberFormat="1" applyFont="1" applyFill="1" applyBorder="1"/>
    <xf numFmtId="4" fontId="5" fillId="2" borderId="5" xfId="0" applyNumberFormat="1" applyFont="1" applyFill="1" applyBorder="1" applyAlignment="1">
      <alignment wrapText="1"/>
    </xf>
    <xf numFmtId="0" fontId="1" fillId="3" borderId="0" xfId="0" applyFont="1" applyFill="1"/>
    <xf numFmtId="0" fontId="0" fillId="3" borderId="0" xfId="0" applyFill="1"/>
    <xf numFmtId="4" fontId="5" fillId="3" borderId="5" xfId="0" applyNumberFormat="1" applyFont="1" applyFill="1" applyBorder="1" applyAlignment="1">
      <alignment wrapText="1"/>
    </xf>
    <xf numFmtId="4" fontId="5" fillId="3" borderId="22" xfId="0" applyNumberFormat="1" applyFont="1" applyFill="1" applyBorder="1" applyAlignment="1">
      <alignment wrapText="1"/>
    </xf>
    <xf numFmtId="4" fontId="5" fillId="3" borderId="5" xfId="0" applyNumberFormat="1" applyFont="1" applyFill="1" applyBorder="1" applyAlignment="1">
      <alignment horizontal="right"/>
    </xf>
    <xf numFmtId="4" fontId="5" fillId="3" borderId="31" xfId="0" applyNumberFormat="1" applyFont="1" applyFill="1" applyBorder="1"/>
    <xf numFmtId="4" fontId="5" fillId="3" borderId="46" xfId="0" applyNumberFormat="1" applyFont="1" applyFill="1" applyBorder="1"/>
    <xf numFmtId="4" fontId="5" fillId="3" borderId="45" xfId="0" applyNumberFormat="1" applyFont="1" applyFill="1" applyBorder="1"/>
    <xf numFmtId="4" fontId="5" fillId="3" borderId="41" xfId="0" applyNumberFormat="1" applyFont="1" applyFill="1" applyBorder="1"/>
    <xf numFmtId="4" fontId="5" fillId="3" borderId="50" xfId="0" applyNumberFormat="1" applyFont="1" applyFill="1" applyBorder="1"/>
    <xf numFmtId="4" fontId="5" fillId="3" borderId="54" xfId="0" applyNumberFormat="1" applyFont="1" applyFill="1" applyBorder="1"/>
    <xf numFmtId="4" fontId="5" fillId="3" borderId="55" xfId="0" applyNumberFormat="1" applyFont="1" applyFill="1" applyBorder="1"/>
    <xf numFmtId="4" fontId="5" fillId="3" borderId="21" xfId="0" applyNumberFormat="1" applyFont="1" applyFill="1" applyBorder="1"/>
    <xf numFmtId="4" fontId="5" fillId="3" borderId="18" xfId="0" applyNumberFormat="1" applyFont="1" applyFill="1" applyBorder="1"/>
    <xf numFmtId="4" fontId="5" fillId="3" borderId="51" xfId="0" applyNumberFormat="1" applyFont="1" applyFill="1" applyBorder="1"/>
    <xf numFmtId="4" fontId="5" fillId="3" borderId="52" xfId="0" applyNumberFormat="1" applyFont="1" applyFill="1" applyBorder="1"/>
    <xf numFmtId="4" fontId="5" fillId="3" borderId="56" xfId="0" applyNumberFormat="1" applyFont="1" applyFill="1" applyBorder="1"/>
    <xf numFmtId="164" fontId="5" fillId="3" borderId="1" xfId="0" applyNumberFormat="1" applyFont="1" applyFill="1" applyBorder="1"/>
    <xf numFmtId="4" fontId="5" fillId="3" borderId="3" xfId="0" applyNumberFormat="1" applyFont="1" applyFill="1" applyBorder="1" applyAlignment="1"/>
    <xf numFmtId="4" fontId="5" fillId="3" borderId="6" xfId="0" applyNumberFormat="1" applyFont="1" applyFill="1" applyBorder="1" applyAlignment="1"/>
    <xf numFmtId="4" fontId="5" fillId="3" borderId="4" xfId="0" applyNumberFormat="1" applyFont="1" applyFill="1" applyBorder="1" applyAlignment="1"/>
    <xf numFmtId="4" fontId="5" fillId="3" borderId="57" xfId="0" applyNumberFormat="1" applyFont="1" applyFill="1" applyBorder="1"/>
    <xf numFmtId="4" fontId="5" fillId="3" borderId="1" xfId="0" applyNumberFormat="1" applyFont="1" applyFill="1" applyBorder="1" applyAlignment="1"/>
    <xf numFmtId="4" fontId="5" fillId="4" borderId="3" xfId="0" applyNumberFormat="1" applyFont="1" applyFill="1" applyBorder="1"/>
    <xf numFmtId="4" fontId="5" fillId="4" borderId="10" xfId="0" applyNumberFormat="1" applyFont="1" applyFill="1" applyBorder="1"/>
    <xf numFmtId="4" fontId="5" fillId="4" borderId="1" xfId="0" applyNumberFormat="1" applyFont="1" applyFill="1" applyBorder="1"/>
    <xf numFmtId="4" fontId="5" fillId="4" borderId="5" xfId="0" applyNumberFormat="1" applyFont="1" applyFill="1" applyBorder="1"/>
    <xf numFmtId="4" fontId="5" fillId="4" borderId="6" xfId="0" applyNumberFormat="1" applyFont="1" applyFill="1" applyBorder="1"/>
    <xf numFmtId="4" fontId="5" fillId="4" borderId="22" xfId="0" applyNumberFormat="1" applyFont="1" applyFill="1" applyBorder="1"/>
    <xf numFmtId="4" fontId="5" fillId="4" borderId="4" xfId="0" applyNumberFormat="1" applyFont="1" applyFill="1" applyBorder="1"/>
    <xf numFmtId="4" fontId="5" fillId="4" borderId="5" xfId="0" applyNumberFormat="1" applyFont="1" applyFill="1" applyBorder="1" applyAlignment="1">
      <alignment wrapText="1"/>
    </xf>
    <xf numFmtId="4" fontId="5" fillId="4" borderId="3" xfId="2" applyNumberFormat="1" applyFont="1" applyFill="1" applyBorder="1"/>
    <xf numFmtId="4" fontId="5" fillId="4" borderId="5" xfId="2" applyNumberFormat="1" applyFont="1" applyFill="1" applyBorder="1"/>
    <xf numFmtId="4" fontId="5" fillId="4" borderId="31" xfId="0" applyNumberFormat="1" applyFont="1" applyFill="1" applyBorder="1"/>
    <xf numFmtId="4" fontId="5" fillId="4" borderId="22" xfId="2" applyNumberFormat="1" applyFont="1" applyFill="1" applyBorder="1"/>
    <xf numFmtId="4" fontId="5" fillId="4" borderId="5" xfId="0" applyNumberFormat="1" applyFont="1" applyFill="1" applyBorder="1" applyAlignment="1">
      <alignment horizontal="right"/>
    </xf>
    <xf numFmtId="4" fontId="5" fillId="4" borderId="1" xfId="2" applyNumberFormat="1" applyFont="1" applyFill="1" applyBorder="1"/>
    <xf numFmtId="4" fontId="5" fillId="4" borderId="5" xfId="2" applyNumberFormat="1" applyFont="1" applyFill="1" applyBorder="1" applyAlignment="1">
      <alignment horizontal="right"/>
    </xf>
    <xf numFmtId="4" fontId="5" fillId="4" borderId="50" xfId="0" applyNumberFormat="1" applyFont="1" applyFill="1" applyBorder="1"/>
    <xf numFmtId="4" fontId="5" fillId="4" borderId="58" xfId="0" applyNumberFormat="1" applyFont="1" applyFill="1" applyBorder="1"/>
    <xf numFmtId="4" fontId="5" fillId="4" borderId="59" xfId="0" applyNumberFormat="1" applyFont="1" applyFill="1" applyBorder="1"/>
    <xf numFmtId="4" fontId="5" fillId="4" borderId="39" xfId="0" applyNumberFormat="1" applyFont="1" applyFill="1" applyBorder="1"/>
    <xf numFmtId="164" fontId="5" fillId="4" borderId="1" xfId="0" applyNumberFormat="1" applyFont="1" applyFill="1" applyBorder="1"/>
    <xf numFmtId="4" fontId="5" fillId="4" borderId="3" xfId="0" applyNumberFormat="1" applyFont="1" applyFill="1" applyBorder="1" applyAlignment="1"/>
    <xf numFmtId="4" fontId="5" fillId="4" borderId="6" xfId="0" applyNumberFormat="1" applyFont="1" applyFill="1" applyBorder="1" applyAlignment="1"/>
    <xf numFmtId="4" fontId="5" fillId="4" borderId="4" xfId="0" applyNumberFormat="1" applyFont="1" applyFill="1" applyBorder="1" applyAlignment="1"/>
    <xf numFmtId="4" fontId="5" fillId="4" borderId="1" xfId="0" applyNumberFormat="1" applyFont="1" applyFill="1" applyBorder="1" applyAlignment="1"/>
    <xf numFmtId="4" fontId="5" fillId="5" borderId="3" xfId="0" applyNumberFormat="1" applyFont="1" applyFill="1" applyBorder="1"/>
    <xf numFmtId="4" fontId="5" fillId="5" borderId="5" xfId="0" applyNumberFormat="1" applyFont="1" applyFill="1" applyBorder="1"/>
    <xf numFmtId="4" fontId="5" fillId="5" borderId="4" xfId="0" applyNumberFormat="1" applyFont="1" applyFill="1" applyBorder="1"/>
    <xf numFmtId="4" fontId="5" fillId="5" borderId="1" xfId="0" applyNumberFormat="1" applyFont="1" applyFill="1" applyBorder="1"/>
    <xf numFmtId="4" fontId="5" fillId="5" borderId="6" xfId="0" applyNumberFormat="1" applyFont="1" applyFill="1" applyBorder="1"/>
    <xf numFmtId="4" fontId="5" fillId="5" borderId="22" xfId="0" applyNumberFormat="1" applyFont="1" applyFill="1" applyBorder="1"/>
    <xf numFmtId="4" fontId="5" fillId="5" borderId="5" xfId="0" applyNumberFormat="1" applyFont="1" applyFill="1" applyBorder="1" applyAlignment="1">
      <alignment wrapText="1"/>
    </xf>
    <xf numFmtId="4" fontId="5" fillId="5" borderId="3" xfId="2" applyNumberFormat="1" applyFont="1" applyFill="1" applyBorder="1"/>
    <xf numFmtId="4" fontId="5" fillId="5" borderId="5" xfId="2" applyNumberFormat="1" applyFont="1" applyFill="1" applyBorder="1"/>
    <xf numFmtId="4" fontId="5" fillId="5" borderId="22" xfId="2" applyNumberFormat="1" applyFont="1" applyFill="1" applyBorder="1"/>
    <xf numFmtId="4" fontId="5" fillId="5" borderId="5" xfId="0" applyNumberFormat="1" applyFont="1" applyFill="1" applyBorder="1" applyAlignment="1">
      <alignment horizontal="left"/>
    </xf>
    <xf numFmtId="4" fontId="5" fillId="5" borderId="22" xfId="0" applyNumberFormat="1" applyFont="1" applyFill="1" applyBorder="1" applyAlignment="1">
      <alignment horizontal="left"/>
    </xf>
    <xf numFmtId="4" fontId="5" fillId="5" borderId="10" xfId="0" applyNumberFormat="1" applyFont="1" applyFill="1" applyBorder="1"/>
    <xf numFmtId="4" fontId="5" fillId="5" borderId="1" xfId="2" applyNumberFormat="1" applyFont="1" applyFill="1" applyBorder="1"/>
    <xf numFmtId="4" fontId="5" fillId="5" borderId="5" xfId="2" applyNumberFormat="1" applyFont="1" applyFill="1" applyBorder="1" applyAlignment="1">
      <alignment horizontal="right"/>
    </xf>
    <xf numFmtId="4" fontId="5" fillId="5" borderId="55" xfId="0" applyNumberFormat="1" applyFont="1" applyFill="1" applyBorder="1"/>
    <xf numFmtId="4" fontId="5" fillId="5" borderId="52" xfId="0" applyNumberFormat="1" applyFont="1" applyFill="1" applyBorder="1"/>
    <xf numFmtId="4" fontId="5" fillId="5" borderId="50" xfId="0" applyNumberFormat="1" applyFont="1" applyFill="1" applyBorder="1"/>
    <xf numFmtId="4" fontId="5" fillId="5" borderId="21" xfId="0" applyNumberFormat="1" applyFont="1" applyFill="1" applyBorder="1"/>
    <xf numFmtId="4" fontId="5" fillId="5" borderId="20" xfId="0" applyNumberFormat="1" applyFont="1" applyFill="1" applyBorder="1"/>
    <xf numFmtId="4" fontId="5" fillId="5" borderId="56" xfId="0" applyNumberFormat="1" applyFont="1" applyFill="1" applyBorder="1"/>
    <xf numFmtId="4" fontId="5" fillId="5" borderId="58" xfId="0" applyNumberFormat="1" applyFont="1" applyFill="1" applyBorder="1"/>
    <xf numFmtId="4" fontId="5" fillId="5" borderId="46" xfId="0" applyNumberFormat="1" applyFont="1" applyFill="1" applyBorder="1"/>
    <xf numFmtId="4" fontId="5" fillId="5" borderId="45" xfId="0" applyNumberFormat="1" applyFont="1" applyFill="1" applyBorder="1"/>
    <xf numFmtId="4" fontId="5" fillId="5" borderId="59" xfId="0" applyNumberFormat="1" applyFont="1" applyFill="1" applyBorder="1"/>
    <xf numFmtId="4" fontId="5" fillId="5" borderId="49" xfId="0" applyNumberFormat="1" applyFont="1" applyFill="1" applyBorder="1"/>
    <xf numFmtId="4" fontId="5" fillId="5" borderId="39" xfId="0" applyNumberFormat="1" applyFont="1" applyFill="1" applyBorder="1"/>
    <xf numFmtId="164" fontId="5" fillId="5" borderId="1" xfId="0" applyNumberFormat="1" applyFont="1" applyFill="1" applyBorder="1"/>
    <xf numFmtId="4" fontId="5" fillId="5" borderId="3" xfId="0" applyNumberFormat="1" applyFont="1" applyFill="1" applyBorder="1" applyAlignment="1"/>
    <xf numFmtId="4" fontId="5" fillId="5" borderId="6" xfId="0" applyNumberFormat="1" applyFont="1" applyFill="1" applyBorder="1" applyAlignment="1"/>
    <xf numFmtId="4" fontId="5" fillId="5" borderId="4" xfId="0" applyNumberFormat="1" applyFont="1" applyFill="1" applyBorder="1" applyAlignment="1"/>
    <xf numFmtId="4" fontId="5" fillId="5" borderId="1" xfId="0" applyNumberFormat="1" applyFont="1" applyFill="1" applyBorder="1" applyAlignment="1"/>
    <xf numFmtId="4" fontId="14" fillId="0" borderId="60" xfId="1" applyNumberFormat="1" applyFont="1" applyBorder="1" applyAlignment="1">
      <alignment horizontal="right" vertical="top"/>
    </xf>
    <xf numFmtId="4" fontId="15" fillId="0" borderId="60" xfId="1" applyNumberFormat="1" applyFont="1" applyBorder="1" applyAlignment="1">
      <alignment horizontal="right" vertical="top"/>
    </xf>
    <xf numFmtId="4" fontId="4" fillId="2" borderId="23" xfId="0" applyNumberFormat="1" applyFont="1" applyFill="1" applyBorder="1" applyAlignment="1">
      <alignment wrapText="1"/>
    </xf>
    <xf numFmtId="4" fontId="15" fillId="0" borderId="60" xfId="1" applyNumberFormat="1" applyFont="1" applyBorder="1" applyAlignment="1">
      <alignment horizontal="center" vertical="top"/>
    </xf>
    <xf numFmtId="4" fontId="5" fillId="4" borderId="4" xfId="2" applyNumberFormat="1" applyFont="1" applyFill="1" applyBorder="1"/>
    <xf numFmtId="4" fontId="5" fillId="5" borderId="4" xfId="2" applyNumberFormat="1" applyFont="1" applyFill="1" applyBorder="1"/>
    <xf numFmtId="4" fontId="4" fillId="2" borderId="50" xfId="0" applyNumberFormat="1" applyFont="1" applyFill="1" applyBorder="1"/>
    <xf numFmtId="4" fontId="5" fillId="3" borderId="61" xfId="0" applyNumberFormat="1" applyFont="1" applyFill="1" applyBorder="1"/>
    <xf numFmtId="0" fontId="5" fillId="2" borderId="50" xfId="0" applyFont="1" applyFill="1" applyBorder="1" applyAlignment="1">
      <alignment wrapText="1"/>
    </xf>
    <xf numFmtId="4" fontId="5" fillId="5" borderId="51" xfId="0" applyNumberFormat="1" applyFont="1" applyFill="1" applyBorder="1"/>
    <xf numFmtId="4" fontId="5" fillId="2" borderId="61" xfId="0" applyNumberFormat="1" applyFont="1" applyFill="1" applyBorder="1"/>
    <xf numFmtId="0" fontId="5" fillId="2" borderId="61" xfId="0" applyFont="1" applyFill="1" applyBorder="1" applyAlignment="1">
      <alignment horizontal="center"/>
    </xf>
    <xf numFmtId="4" fontId="5" fillId="4" borderId="5" xfId="0" applyNumberFormat="1" applyFont="1" applyFill="1" applyBorder="1" applyAlignment="1">
      <alignment horizontal="center"/>
    </xf>
    <xf numFmtId="4" fontId="5" fillId="5" borderId="5" xfId="0" applyNumberFormat="1" applyFont="1" applyFill="1" applyBorder="1" applyAlignment="1">
      <alignment horizontal="center"/>
    </xf>
    <xf numFmtId="4" fontId="5" fillId="5" borderId="22" xfId="0" applyNumberFormat="1" applyFont="1" applyFill="1" applyBorder="1" applyAlignment="1">
      <alignment horizontal="center"/>
    </xf>
    <xf numFmtId="4" fontId="5" fillId="5" borderId="6" xfId="2" applyNumberFormat="1" applyFont="1" applyFill="1" applyBorder="1" applyAlignment="1">
      <alignment horizontal="center"/>
    </xf>
    <xf numFmtId="4" fontId="5" fillId="5" borderId="5" xfId="2" applyNumberFormat="1" applyFont="1" applyFill="1" applyBorder="1" applyAlignment="1">
      <alignment horizontal="center"/>
    </xf>
    <xf numFmtId="0" fontId="5" fillId="2" borderId="6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wrapText="1"/>
    </xf>
    <xf numFmtId="0" fontId="5" fillId="2" borderId="50" xfId="0" applyFont="1" applyFill="1" applyBorder="1" applyAlignment="1">
      <alignment vertical="center" wrapText="1"/>
    </xf>
    <xf numFmtId="4" fontId="5" fillId="4" borderId="5" xfId="2" applyNumberFormat="1" applyFont="1" applyFill="1" applyBorder="1" applyAlignment="1">
      <alignment horizontal="center"/>
    </xf>
    <xf numFmtId="4" fontId="5" fillId="4" borderId="45" xfId="0" applyNumberFormat="1" applyFont="1" applyFill="1" applyBorder="1"/>
    <xf numFmtId="4" fontId="5" fillId="3" borderId="3" xfId="0" applyNumberFormat="1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horizontal="center"/>
    </xf>
    <xf numFmtId="4" fontId="5" fillId="3" borderId="31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4" fontId="5" fillId="3" borderId="10" xfId="0" applyNumberFormat="1" applyFont="1" applyFill="1" applyBorder="1" applyAlignment="1">
      <alignment horizontal="center"/>
    </xf>
    <xf numFmtId="4" fontId="5" fillId="3" borderId="4" xfId="0" applyNumberFormat="1" applyFont="1" applyFill="1" applyBorder="1" applyAlignment="1">
      <alignment horizontal="center"/>
    </xf>
    <xf numFmtId="4" fontId="5" fillId="3" borderId="6" xfId="0" applyNumberFormat="1" applyFont="1" applyFill="1" applyBorder="1" applyAlignment="1">
      <alignment horizontal="center"/>
    </xf>
    <xf numFmtId="4" fontId="7" fillId="3" borderId="5" xfId="0" applyNumberFormat="1" applyFont="1" applyFill="1" applyBorder="1" applyAlignment="1">
      <alignment horizontal="center"/>
    </xf>
    <xf numFmtId="4" fontId="5" fillId="3" borderId="50" xfId="0" applyNumberFormat="1" applyFont="1" applyFill="1" applyBorder="1" applyAlignment="1">
      <alignment horizontal="center"/>
    </xf>
    <xf numFmtId="4" fontId="5" fillId="3" borderId="55" xfId="0" applyNumberFormat="1" applyFont="1" applyFill="1" applyBorder="1" applyAlignment="1">
      <alignment horizontal="center"/>
    </xf>
    <xf numFmtId="4" fontId="5" fillId="3" borderId="52" xfId="0" applyNumberFormat="1" applyFont="1" applyFill="1" applyBorder="1" applyAlignment="1">
      <alignment horizontal="center"/>
    </xf>
    <xf numFmtId="4" fontId="5" fillId="3" borderId="51" xfId="0" applyNumberFormat="1" applyFont="1" applyFill="1" applyBorder="1" applyAlignment="1">
      <alignment horizontal="center"/>
    </xf>
    <xf numFmtId="4" fontId="5" fillId="3" borderId="39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4" fontId="5" fillId="2" borderId="17" xfId="0" applyNumberFormat="1" applyFont="1" applyFill="1" applyBorder="1"/>
    <xf numFmtId="4" fontId="4" fillId="2" borderId="59" xfId="0" applyNumberFormat="1" applyFont="1" applyFill="1" applyBorder="1"/>
    <xf numFmtId="4" fontId="5" fillId="2" borderId="53" xfId="0" applyNumberFormat="1" applyFont="1" applyFill="1" applyBorder="1"/>
    <xf numFmtId="0" fontId="5" fillId="2" borderId="41" xfId="0" applyFont="1" applyFill="1" applyBorder="1" applyAlignment="1">
      <alignment wrapText="1"/>
    </xf>
    <xf numFmtId="4" fontId="4" fillId="2" borderId="62" xfId="0" applyNumberFormat="1" applyFont="1" applyFill="1" applyBorder="1"/>
    <xf numFmtId="4" fontId="4" fillId="2" borderId="63" xfId="0" applyNumberFormat="1" applyFont="1" applyFill="1" applyBorder="1"/>
    <xf numFmtId="4" fontId="4" fillId="2" borderId="64" xfId="0" applyNumberFormat="1" applyFont="1" applyFill="1" applyBorder="1"/>
    <xf numFmtId="0" fontId="5" fillId="2" borderId="30" xfId="0" applyFont="1" applyFill="1" applyBorder="1" applyAlignment="1">
      <alignment wrapText="1"/>
    </xf>
    <xf numFmtId="0" fontId="5" fillId="2" borderId="50" xfId="0" applyFont="1" applyFill="1" applyBorder="1"/>
    <xf numFmtId="0" fontId="7" fillId="2" borderId="51" xfId="0" applyFont="1" applyFill="1" applyBorder="1" applyAlignment="1">
      <alignment wrapText="1"/>
    </xf>
    <xf numFmtId="0" fontId="7" fillId="2" borderId="52" xfId="0" applyFont="1" applyFill="1" applyBorder="1" applyAlignment="1">
      <alignment wrapText="1"/>
    </xf>
    <xf numFmtId="0" fontId="5" fillId="2" borderId="56" xfId="0" applyNumberFormat="1" applyFont="1" applyFill="1" applyBorder="1" applyAlignment="1">
      <alignment wrapText="1"/>
    </xf>
    <xf numFmtId="4" fontId="4" fillId="2" borderId="50" xfId="2" applyNumberFormat="1" applyFont="1" applyFill="1" applyBorder="1" applyAlignment="1">
      <alignment horizontal="right"/>
    </xf>
    <xf numFmtId="4" fontId="5" fillId="3" borderId="0" xfId="0" applyNumberFormat="1" applyFont="1" applyFill="1" applyBorder="1"/>
    <xf numFmtId="4" fontId="4" fillId="2" borderId="50" xfId="2" applyNumberFormat="1" applyFont="1" applyFill="1" applyBorder="1"/>
    <xf numFmtId="4" fontId="5" fillId="4" borderId="51" xfId="0" applyNumberFormat="1" applyFont="1" applyFill="1" applyBorder="1"/>
    <xf numFmtId="4" fontId="5" fillId="2" borderId="55" xfId="0" applyNumberFormat="1" applyFont="1" applyFill="1" applyBorder="1"/>
    <xf numFmtId="4" fontId="5" fillId="2" borderId="65" xfId="0" applyNumberFormat="1" applyFont="1" applyFill="1" applyBorder="1"/>
    <xf numFmtId="4" fontId="5" fillId="2" borderId="50" xfId="0" applyNumberFormat="1" applyFont="1" applyFill="1" applyBorder="1" applyAlignment="1">
      <alignment horizontal="right"/>
    </xf>
    <xf numFmtId="0" fontId="5" fillId="2" borderId="61" xfId="0" applyFont="1" applyFill="1" applyBorder="1" applyAlignment="1">
      <alignment wrapText="1"/>
    </xf>
    <xf numFmtId="0" fontId="5" fillId="2" borderId="66" xfId="0" applyFont="1" applyFill="1" applyBorder="1" applyAlignment="1">
      <alignment wrapText="1"/>
    </xf>
    <xf numFmtId="0" fontId="14" fillId="0" borderId="67" xfId="1" applyNumberFormat="1" applyFont="1" applyBorder="1" applyAlignment="1">
      <alignment horizontal="right" vertical="top"/>
    </xf>
    <xf numFmtId="2" fontId="4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/>
    <xf numFmtId="4" fontId="14" fillId="0" borderId="50" xfId="1" applyNumberFormat="1" applyFont="1" applyBorder="1" applyAlignment="1">
      <alignment horizontal="right" vertical="top"/>
    </xf>
    <xf numFmtId="4" fontId="5" fillId="3" borderId="17" xfId="0" applyNumberFormat="1" applyFont="1" applyFill="1" applyBorder="1"/>
    <xf numFmtId="4" fontId="5" fillId="2" borderId="54" xfId="0" applyNumberFormat="1" applyFont="1" applyFill="1" applyBorder="1"/>
    <xf numFmtId="0" fontId="5" fillId="2" borderId="68" xfId="0" applyFont="1" applyFill="1" applyBorder="1" applyAlignment="1">
      <alignment wrapText="1"/>
    </xf>
    <xf numFmtId="0" fontId="5" fillId="2" borderId="30" xfId="0" applyFont="1" applyFill="1" applyBorder="1"/>
    <xf numFmtId="0" fontId="5" fillId="2" borderId="21" xfId="0" applyFont="1" applyFill="1" applyBorder="1" applyAlignment="1">
      <alignment wrapText="1"/>
    </xf>
    <xf numFmtId="0" fontId="5" fillId="2" borderId="61" xfId="0" applyFont="1" applyFill="1" applyBorder="1"/>
    <xf numFmtId="4" fontId="5" fillId="3" borderId="49" xfId="0" applyNumberFormat="1" applyFont="1" applyFill="1" applyBorder="1"/>
    <xf numFmtId="0" fontId="5" fillId="2" borderId="52" xfId="0" applyFont="1" applyFill="1" applyBorder="1" applyAlignment="1">
      <alignment wrapText="1"/>
    </xf>
    <xf numFmtId="0" fontId="5" fillId="2" borderId="50" xfId="0" applyFont="1" applyFill="1" applyBorder="1" applyAlignment="1">
      <alignment horizontal="center"/>
    </xf>
    <xf numFmtId="4" fontId="5" fillId="3" borderId="8" xfId="0" applyNumberFormat="1" applyFont="1" applyFill="1" applyBorder="1"/>
    <xf numFmtId="4" fontId="5" fillId="2" borderId="46" xfId="0" applyNumberFormat="1" applyFont="1" applyFill="1" applyBorder="1"/>
    <xf numFmtId="0" fontId="5" fillId="2" borderId="72" xfId="0" applyFont="1" applyFill="1" applyBorder="1" applyAlignment="1">
      <alignment horizontal="center"/>
    </xf>
    <xf numFmtId="0" fontId="5" fillId="2" borderId="51" xfId="0" applyFont="1" applyFill="1" applyBorder="1" applyAlignment="1">
      <alignment horizontal="center"/>
    </xf>
    <xf numFmtId="0" fontId="5" fillId="2" borderId="22" xfId="0" applyFont="1" applyFill="1" applyBorder="1" applyAlignment="1">
      <alignment vertical="center" wrapText="1"/>
    </xf>
    <xf numFmtId="0" fontId="5" fillId="2" borderId="50" xfId="0" applyFont="1" applyFill="1" applyBorder="1" applyAlignment="1"/>
    <xf numFmtId="4" fontId="14" fillId="0" borderId="40" xfId="1" applyNumberFormat="1" applyFont="1" applyBorder="1" applyAlignment="1">
      <alignment horizontal="right" vertical="top"/>
    </xf>
    <xf numFmtId="4" fontId="5" fillId="2" borderId="8" xfId="0" applyNumberFormat="1" applyFont="1" applyFill="1" applyBorder="1"/>
    <xf numFmtId="4" fontId="4" fillId="2" borderId="73" xfId="0" applyNumberFormat="1" applyFont="1" applyFill="1" applyBorder="1"/>
    <xf numFmtId="4" fontId="5" fillId="2" borderId="56" xfId="0" applyNumberFormat="1" applyFont="1" applyFill="1" applyBorder="1"/>
    <xf numFmtId="4" fontId="5" fillId="2" borderId="74" xfId="0" applyNumberFormat="1" applyFont="1" applyFill="1" applyBorder="1"/>
    <xf numFmtId="4" fontId="5" fillId="2" borderId="21" xfId="0" applyNumberFormat="1" applyFont="1" applyFill="1" applyBorder="1"/>
    <xf numFmtId="0" fontId="5" fillId="2" borderId="49" xfId="0" applyFont="1" applyFill="1" applyBorder="1" applyAlignment="1">
      <alignment wrapText="1"/>
    </xf>
    <xf numFmtId="0" fontId="5" fillId="2" borderId="75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57" xfId="0" applyFont="1" applyBorder="1"/>
    <xf numFmtId="0" fontId="1" fillId="0" borderId="50" xfId="0" applyFont="1" applyBorder="1"/>
    <xf numFmtId="0" fontId="0" fillId="0" borderId="50" xfId="0" applyBorder="1"/>
    <xf numFmtId="0" fontId="5" fillId="0" borderId="1" xfId="0" applyFont="1" applyBorder="1"/>
    <xf numFmtId="4" fontId="0" fillId="0" borderId="50" xfId="0" applyNumberFormat="1" applyBorder="1"/>
    <xf numFmtId="0" fontId="1" fillId="2" borderId="50" xfId="0" applyFont="1" applyFill="1" applyBorder="1"/>
    <xf numFmtId="4" fontId="5" fillId="5" borderId="54" xfId="0" applyNumberFormat="1" applyFont="1" applyFill="1" applyBorder="1"/>
    <xf numFmtId="4" fontId="5" fillId="5" borderId="31" xfId="0" applyNumberFormat="1" applyFont="1" applyFill="1" applyBorder="1"/>
    <xf numFmtId="0" fontId="0" fillId="3" borderId="50" xfId="0" applyFill="1" applyBorder="1"/>
    <xf numFmtId="4" fontId="5" fillId="5" borderId="57" xfId="0" applyNumberFormat="1" applyFont="1" applyFill="1" applyBorder="1"/>
    <xf numFmtId="0" fontId="5" fillId="2" borderId="53" xfId="0" applyFont="1" applyFill="1" applyBorder="1"/>
    <xf numFmtId="0" fontId="0" fillId="0" borderId="21" xfId="0" applyBorder="1"/>
    <xf numFmtId="4" fontId="0" fillId="0" borderId="41" xfId="0" applyNumberFormat="1" applyBorder="1"/>
    <xf numFmtId="0" fontId="1" fillId="0" borderId="1" xfId="0" applyFont="1" applyBorder="1"/>
    <xf numFmtId="0" fontId="5" fillId="2" borderId="21" xfId="0" applyFont="1" applyFill="1" applyBorder="1" applyAlignment="1">
      <alignment horizontal="center"/>
    </xf>
    <xf numFmtId="0" fontId="5" fillId="2" borderId="40" xfId="0" applyFont="1" applyFill="1" applyBorder="1" applyAlignment="1">
      <alignment wrapText="1"/>
    </xf>
    <xf numFmtId="2" fontId="5" fillId="2" borderId="39" xfId="0" applyNumberFormat="1" applyFont="1" applyFill="1" applyBorder="1" applyAlignment="1">
      <alignment wrapText="1"/>
    </xf>
    <xf numFmtId="4" fontId="5" fillId="4" borderId="46" xfId="0" applyNumberFormat="1" applyFont="1" applyFill="1" applyBorder="1"/>
    <xf numFmtId="4" fontId="5" fillId="5" borderId="17" xfId="0" applyNumberFormat="1" applyFont="1" applyFill="1" applyBorder="1"/>
    <xf numFmtId="0" fontId="5" fillId="2" borderId="66" xfId="0" applyFont="1" applyFill="1" applyBorder="1"/>
    <xf numFmtId="0" fontId="5" fillId="2" borderId="34" xfId="0" applyFont="1" applyFill="1" applyBorder="1" applyAlignment="1">
      <alignment wrapText="1"/>
    </xf>
    <xf numFmtId="0" fontId="5" fillId="2" borderId="31" xfId="0" applyFont="1" applyFill="1" applyBorder="1" applyAlignment="1">
      <alignment horizontal="center"/>
    </xf>
    <xf numFmtId="4" fontId="5" fillId="4" borderId="50" xfId="2" applyNumberFormat="1" applyFont="1" applyFill="1" applyBorder="1"/>
    <xf numFmtId="4" fontId="5" fillId="5" borderId="51" xfId="2" applyNumberFormat="1" applyFont="1" applyFill="1" applyBorder="1"/>
    <xf numFmtId="0" fontId="8" fillId="2" borderId="6" xfId="0" applyFont="1" applyFill="1" applyBorder="1" applyAlignment="1">
      <alignment horizontal="left" wrapText="1"/>
    </xf>
    <xf numFmtId="0" fontId="5" fillId="2" borderId="31" xfId="0" applyFont="1" applyFill="1" applyBorder="1"/>
    <xf numFmtId="0" fontId="5" fillId="2" borderId="37" xfId="0" applyFont="1" applyFill="1" applyBorder="1" applyAlignment="1">
      <alignment wrapText="1"/>
    </xf>
    <xf numFmtId="0" fontId="5" fillId="2" borderId="4" xfId="0" applyFont="1" applyFill="1" applyBorder="1" applyAlignment="1">
      <alignment horizontal="left" vertical="top" wrapText="1"/>
    </xf>
    <xf numFmtId="164" fontId="4" fillId="2" borderId="57" xfId="0" applyNumberFormat="1" applyFont="1" applyFill="1" applyBorder="1"/>
    <xf numFmtId="164" fontId="4" fillId="2" borderId="1" xfId="0" applyNumberFormat="1" applyFont="1" applyFill="1" applyBorder="1"/>
    <xf numFmtId="4" fontId="4" fillId="2" borderId="69" xfId="0" applyNumberFormat="1" applyFont="1" applyFill="1" applyBorder="1"/>
    <xf numFmtId="4" fontId="5" fillId="3" borderId="71" xfId="0" applyNumberFormat="1" applyFont="1" applyFill="1" applyBorder="1"/>
    <xf numFmtId="4" fontId="4" fillId="2" borderId="48" xfId="0" applyNumberFormat="1" applyFont="1" applyFill="1" applyBorder="1"/>
    <xf numFmtId="0" fontId="1" fillId="2" borderId="7" xfId="0" applyFont="1" applyFill="1" applyBorder="1"/>
    <xf numFmtId="4" fontId="4" fillId="2" borderId="54" xfId="0" applyNumberFormat="1" applyFont="1" applyFill="1" applyBorder="1"/>
    <xf numFmtId="0" fontId="0" fillId="0" borderId="2" xfId="0" applyBorder="1"/>
    <xf numFmtId="4" fontId="5" fillId="2" borderId="30" xfId="0" applyNumberFormat="1" applyFont="1" applyFill="1" applyBorder="1"/>
    <xf numFmtId="4" fontId="5" fillId="2" borderId="72" xfId="0" applyNumberFormat="1" applyFont="1" applyFill="1" applyBorder="1"/>
    <xf numFmtId="0" fontId="7" fillId="2" borderId="22" xfId="0" applyFont="1" applyFill="1" applyBorder="1" applyAlignment="1">
      <alignment wrapText="1"/>
    </xf>
    <xf numFmtId="4" fontId="5" fillId="2" borderId="62" xfId="0" applyNumberFormat="1" applyFont="1" applyFill="1" applyBorder="1"/>
    <xf numFmtId="4" fontId="5" fillId="5" borderId="61" xfId="0" applyNumberFormat="1" applyFont="1" applyFill="1" applyBorder="1"/>
    <xf numFmtId="4" fontId="5" fillId="5" borderId="62" xfId="0" applyNumberFormat="1" applyFont="1" applyFill="1" applyBorder="1"/>
    <xf numFmtId="4" fontId="5" fillId="2" borderId="66" xfId="0" applyNumberFormat="1" applyFont="1" applyFill="1" applyBorder="1"/>
    <xf numFmtId="4" fontId="5" fillId="2" borderId="62" xfId="0" applyNumberFormat="1" applyFont="1" applyFill="1" applyBorder="1" applyAlignment="1">
      <alignment horizontal="right"/>
    </xf>
    <xf numFmtId="4" fontId="4" fillId="2" borderId="59" xfId="2" applyNumberFormat="1" applyFont="1" applyFill="1" applyBorder="1" applyAlignment="1">
      <alignment horizontal="right"/>
    </xf>
    <xf numFmtId="4" fontId="5" fillId="2" borderId="59" xfId="0" applyNumberFormat="1" applyFont="1" applyFill="1" applyBorder="1"/>
    <xf numFmtId="4" fontId="4" fillId="2" borderId="59" xfId="2" applyNumberFormat="1" applyFont="1" applyFill="1" applyBorder="1"/>
    <xf numFmtId="4" fontId="4" fillId="2" borderId="77" xfId="0" applyNumberFormat="1" applyFont="1" applyFill="1" applyBorder="1"/>
    <xf numFmtId="0" fontId="5" fillId="2" borderId="55" xfId="0" applyNumberFormat="1" applyFont="1" applyFill="1" applyBorder="1" applyAlignment="1">
      <alignment wrapText="1"/>
    </xf>
    <xf numFmtId="4" fontId="4" fillId="2" borderId="58" xfId="0" applyNumberFormat="1" applyFont="1" applyFill="1" applyBorder="1"/>
    <xf numFmtId="4" fontId="4" fillId="2" borderId="58" xfId="2" applyNumberFormat="1" applyFont="1" applyFill="1" applyBorder="1" applyAlignment="1">
      <alignment horizontal="right"/>
    </xf>
    <xf numFmtId="4" fontId="5" fillId="3" borderId="58" xfId="0" applyNumberFormat="1" applyFont="1" applyFill="1" applyBorder="1"/>
    <xf numFmtId="4" fontId="5" fillId="2" borderId="58" xfId="0" applyNumberFormat="1" applyFont="1" applyFill="1" applyBorder="1"/>
    <xf numFmtId="4" fontId="4" fillId="2" borderId="58" xfId="2" applyNumberFormat="1" applyFont="1" applyFill="1" applyBorder="1"/>
    <xf numFmtId="4" fontId="5" fillId="4" borderId="3" xfId="2" applyNumberFormat="1" applyFont="1" applyFill="1" applyBorder="1" applyAlignment="1">
      <alignment horizontal="right"/>
    </xf>
    <xf numFmtId="4" fontId="5" fillId="4" borderId="3" xfId="2" applyNumberFormat="1" applyFont="1" applyFill="1" applyBorder="1" applyAlignment="1">
      <alignment horizontal="center"/>
    </xf>
    <xf numFmtId="4" fontId="5" fillId="5" borderId="3" xfId="2" applyNumberFormat="1" applyFont="1" applyFill="1" applyBorder="1" applyAlignment="1">
      <alignment horizontal="right"/>
    </xf>
    <xf numFmtId="4" fontId="5" fillId="5" borderId="3" xfId="2" applyNumberFormat="1" applyFont="1" applyFill="1" applyBorder="1" applyAlignment="1">
      <alignment horizontal="center"/>
    </xf>
    <xf numFmtId="4" fontId="5" fillId="2" borderId="76" xfId="0" applyNumberFormat="1" applyFont="1" applyFill="1" applyBorder="1"/>
    <xf numFmtId="0" fontId="0" fillId="2" borderId="76" xfId="0" applyFill="1" applyBorder="1"/>
    <xf numFmtId="4" fontId="0" fillId="2" borderId="76" xfId="0" applyNumberFormat="1" applyFill="1" applyBorder="1"/>
    <xf numFmtId="0" fontId="0" fillId="2" borderId="0" xfId="0" applyFill="1" applyBorder="1"/>
    <xf numFmtId="4" fontId="0" fillId="2" borderId="0" xfId="0" applyNumberFormat="1" applyFill="1" applyBorder="1"/>
    <xf numFmtId="4" fontId="4" fillId="2" borderId="78" xfId="0" applyNumberFormat="1" applyFont="1" applyFill="1" applyBorder="1"/>
    <xf numFmtId="4" fontId="4" fillId="2" borderId="78" xfId="2" applyNumberFormat="1" applyFont="1" applyFill="1" applyBorder="1" applyAlignment="1">
      <alignment horizontal="right"/>
    </xf>
    <xf numFmtId="4" fontId="5" fillId="3" borderId="78" xfId="0" applyNumberFormat="1" applyFont="1" applyFill="1" applyBorder="1"/>
    <xf numFmtId="4" fontId="5" fillId="2" borderId="78" xfId="0" applyNumberFormat="1" applyFont="1" applyFill="1" applyBorder="1"/>
    <xf numFmtId="4" fontId="4" fillId="2" borderId="78" xfId="2" applyNumberFormat="1" applyFont="1" applyFill="1" applyBorder="1"/>
    <xf numFmtId="4" fontId="5" fillId="4" borderId="4" xfId="2" applyNumberFormat="1" applyFont="1" applyFill="1" applyBorder="1" applyAlignment="1">
      <alignment horizontal="right"/>
    </xf>
    <xf numFmtId="4" fontId="5" fillId="4" borderId="4" xfId="2" applyNumberFormat="1" applyFont="1" applyFill="1" applyBorder="1" applyAlignment="1">
      <alignment horizontal="center"/>
    </xf>
    <xf numFmtId="4" fontId="5" fillId="5" borderId="4" xfId="2" applyNumberFormat="1" applyFont="1" applyFill="1" applyBorder="1" applyAlignment="1">
      <alignment horizontal="right"/>
    </xf>
    <xf numFmtId="4" fontId="5" fillId="5" borderId="4" xfId="2" applyNumberFormat="1" applyFont="1" applyFill="1" applyBorder="1" applyAlignment="1">
      <alignment horizontal="center"/>
    </xf>
    <xf numFmtId="0" fontId="0" fillId="2" borderId="30" xfId="0" applyFill="1" applyBorder="1" applyAlignment="1">
      <alignment horizontal="left"/>
    </xf>
    <xf numFmtId="0" fontId="0" fillId="2" borderId="30" xfId="0" applyFill="1" applyBorder="1"/>
    <xf numFmtId="4" fontId="0" fillId="2" borderId="30" xfId="0" applyNumberFormat="1" applyFill="1" applyBorder="1"/>
    <xf numFmtId="0" fontId="5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57" xfId="0" applyFont="1" applyFill="1" applyBorder="1"/>
    <xf numFmtId="0" fontId="5" fillId="2" borderId="71" xfId="0" applyFont="1" applyFill="1" applyBorder="1"/>
    <xf numFmtId="4" fontId="4" fillId="2" borderId="53" xfId="0" applyNumberFormat="1" applyFont="1" applyFill="1" applyBorder="1"/>
    <xf numFmtId="4" fontId="4" fillId="2" borderId="1" xfId="0" applyNumberFormat="1" applyFont="1" applyFill="1" applyBorder="1"/>
    <xf numFmtId="0" fontId="5" fillId="2" borderId="57" xfId="0" applyFont="1" applyFill="1" applyBorder="1" applyAlignment="1">
      <alignment horizontal="center" wrapText="1"/>
    </xf>
    <xf numFmtId="0" fontId="5" fillId="2" borderId="53" xfId="0" applyFont="1" applyFill="1" applyBorder="1" applyAlignment="1">
      <alignment horizontal="center" wrapText="1"/>
    </xf>
    <xf numFmtId="0" fontId="5" fillId="2" borderId="71" xfId="0" applyFont="1" applyFill="1" applyBorder="1" applyAlignment="1">
      <alignment horizontal="center" wrapText="1"/>
    </xf>
    <xf numFmtId="0" fontId="5" fillId="2" borderId="31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5" borderId="57" xfId="0" applyFont="1" applyFill="1" applyBorder="1" applyAlignment="1">
      <alignment horizontal="center" wrapText="1"/>
    </xf>
    <xf numFmtId="0" fontId="5" fillId="5" borderId="53" xfId="0" applyFont="1" applyFill="1" applyBorder="1" applyAlignment="1">
      <alignment horizontal="center" wrapText="1"/>
    </xf>
    <xf numFmtId="0" fontId="5" fillId="5" borderId="71" xfId="0" applyFont="1" applyFill="1" applyBorder="1" applyAlignment="1">
      <alignment horizontal="center" wrapText="1"/>
    </xf>
    <xf numFmtId="0" fontId="5" fillId="5" borderId="31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5" fillId="4" borderId="31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71" xfId="0" applyFont="1" applyFill="1" applyBorder="1" applyAlignment="1">
      <alignment horizontal="center"/>
    </xf>
    <xf numFmtId="0" fontId="5" fillId="3" borderId="57" xfId="0" applyFont="1" applyFill="1" applyBorder="1" applyAlignment="1">
      <alignment horizontal="center" wrapText="1"/>
    </xf>
    <xf numFmtId="0" fontId="5" fillId="3" borderId="53" xfId="0" applyFont="1" applyFill="1" applyBorder="1" applyAlignment="1">
      <alignment horizontal="center" wrapText="1"/>
    </xf>
    <xf numFmtId="0" fontId="5" fillId="3" borderId="71" xfId="0" applyFont="1" applyFill="1" applyBorder="1" applyAlignment="1">
      <alignment horizontal="center" wrapText="1"/>
    </xf>
    <xf numFmtId="0" fontId="5" fillId="3" borderId="31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5" fillId="4" borderId="57" xfId="0" applyFont="1" applyFill="1" applyBorder="1" applyAlignment="1">
      <alignment horizontal="center" wrapText="1"/>
    </xf>
    <xf numFmtId="0" fontId="5" fillId="4" borderId="53" xfId="0" applyFont="1" applyFill="1" applyBorder="1" applyAlignment="1">
      <alignment horizontal="center" wrapText="1"/>
    </xf>
    <xf numFmtId="0" fontId="5" fillId="4" borderId="71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3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2" borderId="15" xfId="0" applyFont="1" applyFill="1" applyBorder="1" applyAlignment="1">
      <alignment horizontal="center"/>
    </xf>
    <xf numFmtId="0" fontId="4" fillId="2" borderId="69" xfId="0" applyFont="1" applyFill="1" applyBorder="1" applyAlignment="1">
      <alignment horizontal="center"/>
    </xf>
    <xf numFmtId="0" fontId="4" fillId="2" borderId="48" xfId="0" applyFont="1" applyFill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4" fillId="2" borderId="70" xfId="0" applyFont="1" applyFill="1" applyBorder="1" applyAlignment="1">
      <alignment horizontal="center"/>
    </xf>
    <xf numFmtId="0" fontId="4" fillId="2" borderId="63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2" fontId="4" fillId="2" borderId="22" xfId="0" applyNumberFormat="1" applyFont="1" applyFill="1" applyBorder="1" applyAlignment="1">
      <alignment horizontal="left" vertical="center" wrapText="1"/>
    </xf>
    <xf numFmtId="2" fontId="4" fillId="2" borderId="4" xfId="0" applyNumberFormat="1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wrapText="1"/>
    </xf>
    <xf numFmtId="0" fontId="4" fillId="2" borderId="22" xfId="0" applyFont="1" applyFill="1" applyBorder="1" applyAlignment="1">
      <alignment horizontal="left" wrapText="1"/>
    </xf>
    <xf numFmtId="0" fontId="4" fillId="2" borderId="31" xfId="0" applyFont="1" applyFill="1" applyBorder="1" applyAlignment="1">
      <alignment horizontal="left" vertical="center" wrapText="1"/>
    </xf>
    <xf numFmtId="0" fontId="4" fillId="2" borderId="61" xfId="0" applyFont="1" applyFill="1" applyBorder="1" applyAlignment="1">
      <alignment horizontal="left" vertical="center" wrapText="1"/>
    </xf>
    <xf numFmtId="0" fontId="4" fillId="2" borderId="72" xfId="0" applyFont="1" applyFill="1" applyBorder="1" applyAlignment="1">
      <alignment horizontal="left" vertical="center" wrapText="1"/>
    </xf>
    <xf numFmtId="0" fontId="4" fillId="2" borderId="56" xfId="0" applyFont="1" applyFill="1" applyBorder="1" applyAlignment="1">
      <alignment horizontal="left" vertical="center" wrapText="1"/>
    </xf>
    <xf numFmtId="0" fontId="4" fillId="2" borderId="61" xfId="0" applyFont="1" applyFill="1" applyBorder="1" applyAlignment="1">
      <alignment horizontal="left" wrapText="1"/>
    </xf>
    <xf numFmtId="0" fontId="4" fillId="2" borderId="56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76" xfId="0" applyFont="1" applyFill="1" applyBorder="1" applyAlignment="1">
      <alignment horizontal="left" vertical="center" wrapText="1"/>
    </xf>
    <xf numFmtId="0" fontId="0" fillId="0" borderId="30" xfId="0" applyBorder="1" applyAlignment="1"/>
    <xf numFmtId="0" fontId="4" fillId="2" borderId="31" xfId="0" applyFont="1" applyFill="1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2" fontId="4" fillId="2" borderId="31" xfId="0" applyNumberFormat="1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2021" xfId="1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112"/>
  <sheetViews>
    <sheetView tabSelected="1" topLeftCell="A3" zoomScale="80" zoomScaleNormal="80" workbookViewId="0">
      <pane xSplit="5" ySplit="3" topLeftCell="BB6" activePane="bottomRight" state="frozen"/>
      <selection activeCell="A3" sqref="A3"/>
      <selection pane="topRight" activeCell="F3" sqref="F3"/>
      <selection pane="bottomLeft" activeCell="A6" sqref="A6"/>
      <selection pane="bottomRight" activeCell="BC109" sqref="BC109"/>
    </sheetView>
  </sheetViews>
  <sheetFormatPr defaultRowHeight="14.4"/>
  <cols>
    <col min="1" max="1" width="18.88671875" customWidth="1"/>
    <col min="2" max="2" width="6.109375" style="2" customWidth="1"/>
    <col min="3" max="3" width="58.21875" style="1" customWidth="1"/>
    <col min="4" max="4" width="35.33203125" style="1" customWidth="1"/>
    <col min="5" max="5" width="61.77734375" style="1" customWidth="1"/>
    <col min="6" max="6" width="10.6640625" customWidth="1"/>
    <col min="7" max="7" width="11" customWidth="1"/>
    <col min="8" max="8" width="11.44140625" style="1" customWidth="1"/>
    <col min="9" max="9" width="10.6640625" customWidth="1"/>
    <col min="10" max="10" width="11.5546875" customWidth="1"/>
    <col min="11" max="11" width="12.77734375" style="1" customWidth="1"/>
    <col min="12" max="12" width="10.6640625" customWidth="1"/>
    <col min="13" max="13" width="11" customWidth="1"/>
    <col min="14" max="14" width="13.44140625" style="1" customWidth="1"/>
    <col min="15" max="15" width="10.6640625" customWidth="1"/>
    <col min="16" max="16" width="12.88671875" customWidth="1"/>
    <col min="17" max="17" width="15.44140625" style="1" customWidth="1"/>
    <col min="18" max="18" width="10.6640625" customWidth="1"/>
    <col min="19" max="19" width="11" customWidth="1"/>
    <col min="20" max="20" width="11.33203125" style="1" customWidth="1"/>
    <col min="21" max="21" width="12.109375" customWidth="1"/>
    <col min="22" max="22" width="9.88671875" customWidth="1"/>
    <col min="23" max="23" width="13.33203125" style="1" customWidth="1"/>
    <col min="24" max="24" width="10.6640625" customWidth="1"/>
    <col min="25" max="25" width="11" customWidth="1"/>
    <col min="26" max="26" width="12.44140625" style="1" customWidth="1"/>
    <col min="27" max="27" width="10.6640625" customWidth="1"/>
    <col min="28" max="28" width="10.33203125" customWidth="1"/>
    <col min="29" max="29" width="12.6640625" style="159" customWidth="1"/>
    <col min="30" max="30" width="10.6640625" customWidth="1"/>
    <col min="31" max="31" width="10.33203125" customWidth="1"/>
    <col min="32" max="32" width="11.6640625" style="159" customWidth="1"/>
    <col min="33" max="33" width="10.6640625" customWidth="1"/>
    <col min="34" max="34" width="11.33203125" customWidth="1"/>
    <col min="35" max="35" width="11.33203125" style="159" customWidth="1"/>
    <col min="36" max="37" width="10.6640625" customWidth="1"/>
    <col min="38" max="38" width="11" style="159" customWidth="1"/>
    <col min="39" max="40" width="11.88671875" customWidth="1"/>
    <col min="41" max="41" width="11.109375" style="159" customWidth="1"/>
    <col min="42" max="42" width="13.109375" customWidth="1"/>
    <col min="43" max="43" width="12.44140625" customWidth="1"/>
    <col min="44" max="44" width="14.109375" style="1" customWidth="1"/>
    <col min="45" max="45" width="18.5546875" style="187" customWidth="1"/>
    <col min="46" max="46" width="16.88671875" style="188" customWidth="1"/>
    <col min="47" max="47" width="21.6640625" style="188" customWidth="1"/>
    <col min="48" max="48" width="18.5546875" style="1" customWidth="1"/>
    <col min="49" max="49" width="16.88671875" customWidth="1"/>
    <col min="50" max="50" width="22.44140625" customWidth="1"/>
    <col min="51" max="51" width="18.6640625" style="1" customWidth="1"/>
    <col min="52" max="52" width="16.88671875" customWidth="1"/>
    <col min="53" max="53" width="22.33203125" customWidth="1"/>
    <col min="54" max="54" width="18.5546875" style="1" customWidth="1"/>
    <col min="55" max="55" width="16.88671875" customWidth="1"/>
    <col min="56" max="57" width="23.44140625" customWidth="1"/>
    <col min="58" max="60" width="9.109375" customWidth="1"/>
    <col min="61" max="61" width="11" style="5" customWidth="1"/>
    <col min="62" max="62" width="10.6640625" customWidth="1"/>
    <col min="63" max="64" width="9.109375" customWidth="1"/>
  </cols>
  <sheetData>
    <row r="1" spans="1:64">
      <c r="A1" t="s">
        <v>146</v>
      </c>
      <c r="D1" s="9"/>
    </row>
    <row r="2" spans="1:64" ht="15" thickBot="1"/>
    <row r="3" spans="1:64" ht="15.75" customHeight="1" thickBot="1">
      <c r="A3" s="465" t="s">
        <v>18</v>
      </c>
      <c r="B3" s="462" t="s">
        <v>0</v>
      </c>
      <c r="C3" s="462" t="s">
        <v>118</v>
      </c>
      <c r="D3" s="462" t="s">
        <v>1</v>
      </c>
      <c r="E3" s="459" t="s">
        <v>29</v>
      </c>
      <c r="F3" s="471" t="s">
        <v>2</v>
      </c>
      <c r="G3" s="472"/>
      <c r="H3" s="472"/>
      <c r="I3" s="472"/>
      <c r="J3" s="472"/>
      <c r="K3" s="472"/>
      <c r="L3" s="472"/>
      <c r="M3" s="472"/>
      <c r="N3" s="472"/>
      <c r="O3" s="472"/>
      <c r="P3" s="472"/>
      <c r="Q3" s="472"/>
      <c r="R3" s="472"/>
      <c r="S3" s="472"/>
      <c r="T3" s="472"/>
      <c r="U3" s="472"/>
      <c r="V3" s="472"/>
      <c r="W3" s="472"/>
      <c r="X3" s="472"/>
      <c r="Y3" s="472"/>
      <c r="Z3" s="472"/>
      <c r="AA3" s="472"/>
      <c r="AB3" s="472"/>
      <c r="AC3" s="472"/>
      <c r="AD3" s="472"/>
      <c r="AE3" s="472"/>
      <c r="AF3" s="472"/>
      <c r="AG3" s="472"/>
      <c r="AH3" s="472"/>
      <c r="AI3" s="472"/>
      <c r="AJ3" s="472"/>
      <c r="AK3" s="472"/>
      <c r="AL3" s="472"/>
      <c r="AM3" s="472"/>
      <c r="AN3" s="472"/>
      <c r="AO3" s="472"/>
      <c r="AP3" s="472"/>
      <c r="AQ3" s="472"/>
      <c r="AR3" s="473"/>
      <c r="AS3" s="451" t="s">
        <v>22</v>
      </c>
      <c r="AT3" s="452"/>
      <c r="AU3" s="453"/>
      <c r="AV3" s="456" t="s">
        <v>26</v>
      </c>
      <c r="AW3" s="457"/>
      <c r="AX3" s="458"/>
      <c r="AY3" s="438" t="s">
        <v>27</v>
      </c>
      <c r="AZ3" s="439"/>
      <c r="BA3" s="440"/>
      <c r="BB3" s="433" t="s">
        <v>24</v>
      </c>
      <c r="BC3" s="434"/>
      <c r="BD3" s="435"/>
      <c r="BE3" s="151"/>
      <c r="BF3" s="4"/>
    </row>
    <row r="4" spans="1:64" ht="75.75" customHeight="1" thickBot="1">
      <c r="A4" s="466"/>
      <c r="B4" s="463"/>
      <c r="C4" s="463"/>
      <c r="D4" s="463"/>
      <c r="E4" s="460"/>
      <c r="F4" s="471" t="s">
        <v>3</v>
      </c>
      <c r="G4" s="472"/>
      <c r="H4" s="473"/>
      <c r="I4" s="474" t="s">
        <v>4</v>
      </c>
      <c r="J4" s="472"/>
      <c r="K4" s="473"/>
      <c r="L4" s="474" t="s">
        <v>5</v>
      </c>
      <c r="M4" s="472"/>
      <c r="N4" s="473"/>
      <c r="O4" s="468" t="s">
        <v>6</v>
      </c>
      <c r="P4" s="469"/>
      <c r="Q4" s="470"/>
      <c r="R4" s="468" t="s">
        <v>7</v>
      </c>
      <c r="S4" s="469"/>
      <c r="T4" s="470"/>
      <c r="U4" s="468" t="s">
        <v>8</v>
      </c>
      <c r="V4" s="469"/>
      <c r="W4" s="470"/>
      <c r="X4" s="468" t="s">
        <v>9</v>
      </c>
      <c r="Y4" s="469"/>
      <c r="Z4" s="470"/>
      <c r="AA4" s="445" t="s">
        <v>10</v>
      </c>
      <c r="AB4" s="469"/>
      <c r="AC4" s="469"/>
      <c r="AD4" s="469" t="s">
        <v>11</v>
      </c>
      <c r="AE4" s="469"/>
      <c r="AF4" s="469"/>
      <c r="AG4" s="469" t="s">
        <v>12</v>
      </c>
      <c r="AH4" s="469"/>
      <c r="AI4" s="469"/>
      <c r="AJ4" s="443" t="s">
        <v>13</v>
      </c>
      <c r="AK4" s="444"/>
      <c r="AL4" s="445"/>
      <c r="AM4" s="443" t="s">
        <v>14</v>
      </c>
      <c r="AN4" s="444"/>
      <c r="AO4" s="445"/>
      <c r="AP4" s="448" t="s">
        <v>194</v>
      </c>
      <c r="AQ4" s="449"/>
      <c r="AR4" s="450"/>
      <c r="AS4" s="454" t="s">
        <v>28</v>
      </c>
      <c r="AT4" s="454" t="s">
        <v>25</v>
      </c>
      <c r="AU4" s="454" t="s">
        <v>23</v>
      </c>
      <c r="AV4" s="446" t="s">
        <v>28</v>
      </c>
      <c r="AW4" s="446" t="s">
        <v>25</v>
      </c>
      <c r="AX4" s="446" t="s">
        <v>23</v>
      </c>
      <c r="AY4" s="441" t="s">
        <v>28</v>
      </c>
      <c r="AZ4" s="441" t="s">
        <v>25</v>
      </c>
      <c r="BA4" s="441" t="s">
        <v>23</v>
      </c>
      <c r="BB4" s="436" t="s">
        <v>28</v>
      </c>
      <c r="BC4" s="436" t="s">
        <v>25</v>
      </c>
      <c r="BD4" s="436" t="s">
        <v>23</v>
      </c>
      <c r="BE4" s="151"/>
      <c r="BF4" s="4"/>
    </row>
    <row r="5" spans="1:64" ht="60.75" customHeight="1" thickBot="1">
      <c r="A5" s="467"/>
      <c r="B5" s="464"/>
      <c r="C5" s="464"/>
      <c r="D5" s="464"/>
      <c r="E5" s="461"/>
      <c r="F5" s="152" t="s">
        <v>15</v>
      </c>
      <c r="G5" s="153" t="s">
        <v>16</v>
      </c>
      <c r="H5" s="101" t="s">
        <v>17</v>
      </c>
      <c r="I5" s="152" t="s">
        <v>15</v>
      </c>
      <c r="J5" s="153" t="s">
        <v>16</v>
      </c>
      <c r="K5" s="101" t="s">
        <v>17</v>
      </c>
      <c r="L5" s="152" t="s">
        <v>15</v>
      </c>
      <c r="M5" s="153" t="s">
        <v>16</v>
      </c>
      <c r="N5" s="101" t="s">
        <v>17</v>
      </c>
      <c r="O5" s="152" t="s">
        <v>15</v>
      </c>
      <c r="P5" s="153" t="s">
        <v>16</v>
      </c>
      <c r="Q5" s="101" t="s">
        <v>17</v>
      </c>
      <c r="R5" s="152" t="s">
        <v>15</v>
      </c>
      <c r="S5" s="153" t="s">
        <v>16</v>
      </c>
      <c r="T5" s="101" t="s">
        <v>17</v>
      </c>
      <c r="U5" s="152" t="s">
        <v>15</v>
      </c>
      <c r="V5" s="153" t="s">
        <v>16</v>
      </c>
      <c r="W5" s="101" t="s">
        <v>17</v>
      </c>
      <c r="X5" s="152" t="s">
        <v>15</v>
      </c>
      <c r="Y5" s="153" t="s">
        <v>16</v>
      </c>
      <c r="Z5" s="101" t="s">
        <v>17</v>
      </c>
      <c r="AA5" s="152" t="s">
        <v>15</v>
      </c>
      <c r="AB5" s="153" t="s">
        <v>16</v>
      </c>
      <c r="AC5" s="101" t="s">
        <v>17</v>
      </c>
      <c r="AD5" s="152" t="s">
        <v>15</v>
      </c>
      <c r="AE5" s="153" t="s">
        <v>16</v>
      </c>
      <c r="AF5" s="101" t="s">
        <v>17</v>
      </c>
      <c r="AG5" s="152" t="s">
        <v>15</v>
      </c>
      <c r="AH5" s="153" t="s">
        <v>16</v>
      </c>
      <c r="AI5" s="101" t="s">
        <v>17</v>
      </c>
      <c r="AJ5" s="152" t="s">
        <v>15</v>
      </c>
      <c r="AK5" s="153" t="s">
        <v>16</v>
      </c>
      <c r="AL5" s="101" t="s">
        <v>17</v>
      </c>
      <c r="AM5" s="152" t="s">
        <v>15</v>
      </c>
      <c r="AN5" s="153" t="s">
        <v>16</v>
      </c>
      <c r="AO5" s="101" t="s">
        <v>17</v>
      </c>
      <c r="AP5" s="152" t="s">
        <v>15</v>
      </c>
      <c r="AQ5" s="153" t="s">
        <v>16</v>
      </c>
      <c r="AR5" s="101" t="s">
        <v>17</v>
      </c>
      <c r="AS5" s="455"/>
      <c r="AT5" s="455"/>
      <c r="AU5" s="455"/>
      <c r="AV5" s="447"/>
      <c r="AW5" s="447"/>
      <c r="AX5" s="447"/>
      <c r="AY5" s="442"/>
      <c r="AZ5" s="442"/>
      <c r="BA5" s="442"/>
      <c r="BB5" s="437"/>
      <c r="BC5" s="437"/>
      <c r="BD5" s="437"/>
      <c r="BE5" s="151"/>
      <c r="BF5" s="4"/>
    </row>
    <row r="6" spans="1:64" ht="47.25" customHeight="1" thickBot="1">
      <c r="A6" s="479" t="s">
        <v>37</v>
      </c>
      <c r="B6" s="95">
        <v>1</v>
      </c>
      <c r="C6" s="15" t="s">
        <v>38</v>
      </c>
      <c r="D6" s="15" t="s">
        <v>103</v>
      </c>
      <c r="E6" s="15"/>
      <c r="F6" s="41">
        <v>93239.28</v>
      </c>
      <c r="G6" s="19"/>
      <c r="H6" s="139">
        <f>F6+G6</f>
        <v>93239.28</v>
      </c>
      <c r="I6" s="17">
        <v>93239.28</v>
      </c>
      <c r="J6" s="19"/>
      <c r="K6" s="139">
        <f t="shared" ref="K6:K13" si="0">I6+J6</f>
        <v>93239.28</v>
      </c>
      <c r="L6" s="17">
        <v>93082.6</v>
      </c>
      <c r="M6" s="18"/>
      <c r="N6" s="10">
        <f>L6+M6</f>
        <v>93082.6</v>
      </c>
      <c r="O6" s="17">
        <v>92845.59</v>
      </c>
      <c r="P6" s="19"/>
      <c r="Q6" s="10">
        <f>O6+P6</f>
        <v>92845.59</v>
      </c>
      <c r="R6" s="17">
        <v>92845.59</v>
      </c>
      <c r="S6" s="19"/>
      <c r="T6" s="10">
        <f>R6+S6</f>
        <v>92845.59</v>
      </c>
      <c r="U6" s="20">
        <v>91335.51</v>
      </c>
      <c r="V6" s="19"/>
      <c r="W6" s="10">
        <f>U6+V6</f>
        <v>91335.51</v>
      </c>
      <c r="X6" s="17">
        <v>98412.45</v>
      </c>
      <c r="Y6" s="19"/>
      <c r="Z6" s="10">
        <f>X6+Y6</f>
        <v>98412.45</v>
      </c>
      <c r="AA6" s="17">
        <v>96717.82</v>
      </c>
      <c r="AB6" s="19"/>
      <c r="AC6" s="10">
        <f>AA6+AB6</f>
        <v>96717.82</v>
      </c>
      <c r="AD6" s="17">
        <v>82133.440000000002</v>
      </c>
      <c r="AE6" s="19"/>
      <c r="AF6" s="10">
        <f>AD6+AE6</f>
        <v>82133.440000000002</v>
      </c>
      <c r="AG6" s="17">
        <v>102682.04</v>
      </c>
      <c r="AH6" s="19"/>
      <c r="AI6" s="10">
        <f>AG6+AH6</f>
        <v>102682.04</v>
      </c>
      <c r="AJ6" s="17">
        <v>88341.19</v>
      </c>
      <c r="AK6" s="19"/>
      <c r="AL6" s="10">
        <f>AJ6+AK6</f>
        <v>88341.19</v>
      </c>
      <c r="AM6" s="17">
        <v>88341.19</v>
      </c>
      <c r="AN6" s="19"/>
      <c r="AO6" s="10">
        <f>AM6+AN6</f>
        <v>88341.19</v>
      </c>
      <c r="AP6" s="17">
        <f>F6+I6+L6+O6+R6+U6+X6+AA6+AD6+AG6+AJ6+AM6</f>
        <v>1113215.9799999997</v>
      </c>
      <c r="AQ6" s="37">
        <f>G6+J6+M6+P6+S6+V6+Y6+AB6+AE6+AH6+AK6+AN6</f>
        <v>0</v>
      </c>
      <c r="AR6" s="10">
        <f>AP6+AQ6</f>
        <v>1113215.9799999997</v>
      </c>
      <c r="AS6" s="139">
        <f>(F6+I6+L6)/3</f>
        <v>93187.053333333344</v>
      </c>
      <c r="AT6" s="139"/>
      <c r="AU6" s="139" t="e">
        <f>AS6/AT6</f>
        <v>#DIV/0!</v>
      </c>
      <c r="AV6" s="210">
        <f>(F6+I6+L6+O6+R6+U6)/6</f>
        <v>92764.641666666663</v>
      </c>
      <c r="AW6" s="210"/>
      <c r="AX6" s="210" t="e">
        <f t="shared" ref="AX6:AX32" si="1">AV6/AW6</f>
        <v>#DIV/0!</v>
      </c>
      <c r="AY6" s="234">
        <f>(F6+I6+L6+O6+R6+U6+X6+AA6+AD6)/9</f>
        <v>92650.17333333331</v>
      </c>
      <c r="AZ6" s="234"/>
      <c r="BA6" s="234" t="e">
        <f t="shared" ref="BA6:BA32" si="2">AY6/AZ6</f>
        <v>#DIV/0!</v>
      </c>
      <c r="BB6" s="10">
        <f>AP6/12</f>
        <v>92767.998333333308</v>
      </c>
      <c r="BC6" s="10">
        <v>42867.72</v>
      </c>
      <c r="BD6" s="10">
        <f t="shared" ref="BD6:BD36" si="3">BB6/BC6</f>
        <v>2.1640525396110011</v>
      </c>
      <c r="BE6" s="145"/>
      <c r="BF6" s="4"/>
      <c r="BG6" s="4"/>
      <c r="BH6" s="4"/>
      <c r="BI6" s="50">
        <f>(AP6)/12</f>
        <v>92767.998333333308</v>
      </c>
      <c r="BJ6" s="50">
        <f t="shared" ref="BJ6:BJ15" si="4">BB6-BI6</f>
        <v>0</v>
      </c>
      <c r="BK6" s="4"/>
      <c r="BL6" s="4"/>
    </row>
    <row r="7" spans="1:64" ht="47.25" customHeight="1" thickBot="1">
      <c r="A7" s="480"/>
      <c r="B7" s="108">
        <v>2</v>
      </c>
      <c r="C7" s="111" t="s">
        <v>187</v>
      </c>
      <c r="D7" s="98" t="s">
        <v>91</v>
      </c>
      <c r="E7" s="111" t="s">
        <v>231</v>
      </c>
      <c r="F7" s="80">
        <v>40731.5</v>
      </c>
      <c r="G7" s="36">
        <v>13517.5</v>
      </c>
      <c r="H7" s="139">
        <f>F7+G7</f>
        <v>54249</v>
      </c>
      <c r="I7" s="34">
        <v>40333.14</v>
      </c>
      <c r="J7" s="36">
        <v>11011.38</v>
      </c>
      <c r="K7" s="139">
        <f t="shared" si="0"/>
        <v>51344.52</v>
      </c>
      <c r="L7" s="34">
        <v>50156</v>
      </c>
      <c r="M7" s="35"/>
      <c r="N7" s="33"/>
      <c r="O7" s="34">
        <v>40761.5</v>
      </c>
      <c r="P7" s="36">
        <v>11750.5</v>
      </c>
      <c r="Q7" s="10">
        <f>O7+P7</f>
        <v>52512</v>
      </c>
      <c r="R7" s="34">
        <v>40370.5</v>
      </c>
      <c r="S7" s="36">
        <v>10805.5</v>
      </c>
      <c r="T7" s="10">
        <v>0</v>
      </c>
      <c r="U7" s="268">
        <v>40756.5</v>
      </c>
      <c r="V7" s="36">
        <v>10062.5</v>
      </c>
      <c r="W7" s="10">
        <f>U7+V7</f>
        <v>50819</v>
      </c>
      <c r="X7" s="34">
        <v>41332.99</v>
      </c>
      <c r="Y7" s="36">
        <v>10062.5</v>
      </c>
      <c r="Z7" s="10">
        <f t="shared" ref="Z7:Z21" si="5">X7+Y7</f>
        <v>51395.49</v>
      </c>
      <c r="AA7" s="34">
        <v>40304.74</v>
      </c>
      <c r="AB7" s="36">
        <v>12048.37</v>
      </c>
      <c r="AC7" s="10">
        <f>AA7+AB7</f>
        <v>52353.11</v>
      </c>
      <c r="AD7" s="34">
        <v>38716.94</v>
      </c>
      <c r="AE7" s="36">
        <v>12123.3</v>
      </c>
      <c r="AF7" s="10">
        <f>AD7+AE7</f>
        <v>50840.240000000005</v>
      </c>
      <c r="AG7" s="34">
        <v>37292.44</v>
      </c>
      <c r="AH7" s="36">
        <v>11370.49</v>
      </c>
      <c r="AI7" s="10">
        <f>AG7+AH7</f>
        <v>48662.93</v>
      </c>
      <c r="AJ7" s="34">
        <v>39586.15</v>
      </c>
      <c r="AK7" s="36">
        <v>11841.28</v>
      </c>
      <c r="AL7" s="10">
        <f>AJ7+AK7</f>
        <v>51427.43</v>
      </c>
      <c r="AM7" s="34">
        <v>39199.18</v>
      </c>
      <c r="AN7" s="36">
        <v>11611.64</v>
      </c>
      <c r="AO7" s="10">
        <f>AM7+AN7</f>
        <v>50810.82</v>
      </c>
      <c r="AP7" s="17">
        <f>F7+I7+L7+O7+R7+U7+X7+AA7+AD7+AG7+AJ7+AM7</f>
        <v>489541.58</v>
      </c>
      <c r="AQ7" s="37">
        <f>G7+J7+M7+P7+S7+V7+Y7+AB7+AE7+AH7+AK7+AN7</f>
        <v>126204.96</v>
      </c>
      <c r="AR7" s="10">
        <f>AP7+AQ7</f>
        <v>615746.54</v>
      </c>
      <c r="AS7" s="139">
        <f>(F7+I7+L7)/3</f>
        <v>43740.21333333334</v>
      </c>
      <c r="AT7" s="174"/>
      <c r="AU7" s="139" t="e">
        <f>AS7/AT7</f>
        <v>#DIV/0!</v>
      </c>
      <c r="AV7" s="210">
        <f>(F7+I7+L7+O7+R7+U7)/6</f>
        <v>42184.856666666667</v>
      </c>
      <c r="AW7" s="210"/>
      <c r="AX7" s="210" t="e">
        <f t="shared" si="1"/>
        <v>#DIV/0!</v>
      </c>
      <c r="AY7" s="234">
        <f>(F7+I7+L7+O7+R7+U7+X7+AA7+AD7)/9</f>
        <v>41495.978888888887</v>
      </c>
      <c r="AZ7" s="275"/>
      <c r="BA7" s="234" t="e">
        <f t="shared" si="2"/>
        <v>#DIV/0!</v>
      </c>
      <c r="BB7" s="10">
        <f>AP7/12</f>
        <v>40795.131666666668</v>
      </c>
      <c r="BC7" s="13">
        <v>42867.72</v>
      </c>
      <c r="BD7" s="10">
        <f t="shared" si="3"/>
        <v>0.951651537955988</v>
      </c>
      <c r="BE7" s="145"/>
      <c r="BF7" s="4"/>
      <c r="BG7" s="4"/>
      <c r="BH7" s="4"/>
      <c r="BI7" s="50"/>
      <c r="BJ7" s="50"/>
      <c r="BK7" s="4"/>
      <c r="BL7" s="4"/>
    </row>
    <row r="8" spans="1:64" ht="28.2" thickBot="1">
      <c r="A8" s="7" t="s">
        <v>40</v>
      </c>
      <c r="B8" s="373">
        <v>1</v>
      </c>
      <c r="C8" s="100" t="s">
        <v>41</v>
      </c>
      <c r="D8" s="100" t="s">
        <v>103</v>
      </c>
      <c r="E8" s="100"/>
      <c r="F8" s="24">
        <v>94068.33</v>
      </c>
      <c r="G8" s="25"/>
      <c r="H8" s="139">
        <f t="shared" ref="H8:H65" si="6">F8+G8</f>
        <v>94068.33</v>
      </c>
      <c r="I8" s="24">
        <v>94068.33</v>
      </c>
      <c r="J8" s="25"/>
      <c r="K8" s="139">
        <f t="shared" si="0"/>
        <v>94068.33</v>
      </c>
      <c r="L8" s="24">
        <v>94068.33</v>
      </c>
      <c r="M8" s="25"/>
      <c r="N8" s="21">
        <f t="shared" ref="N8:N86" si="7">L8+M8</f>
        <v>94068.33</v>
      </c>
      <c r="O8" s="26">
        <v>93925.8</v>
      </c>
      <c r="P8" s="25"/>
      <c r="Q8" s="10">
        <f t="shared" ref="Q8:Q86" si="8">O8+P8</f>
        <v>93925.8</v>
      </c>
      <c r="R8" s="26">
        <v>93925.8</v>
      </c>
      <c r="S8" s="25"/>
      <c r="T8" s="10">
        <f t="shared" ref="T8:T86" si="9">R8+S8</f>
        <v>93925.8</v>
      </c>
      <c r="U8" s="26">
        <v>93925.8</v>
      </c>
      <c r="V8" s="25"/>
      <c r="W8" s="11">
        <f t="shared" ref="W8:W86" si="10">U8+V8</f>
        <v>93925.8</v>
      </c>
      <c r="X8" s="26">
        <v>102209.31</v>
      </c>
      <c r="Y8" s="25"/>
      <c r="Z8" s="10">
        <f t="shared" si="5"/>
        <v>102209.31</v>
      </c>
      <c r="AA8" s="26">
        <v>94258.66</v>
      </c>
      <c r="AB8" s="25"/>
      <c r="AC8" s="10">
        <f t="shared" ref="AC8:AC86" si="11">AA8+AB8</f>
        <v>94258.66</v>
      </c>
      <c r="AD8" s="26">
        <v>94678.93</v>
      </c>
      <c r="AE8" s="25"/>
      <c r="AF8" s="10">
        <f t="shared" ref="AF8:AF86" si="12">AD8+AE8</f>
        <v>94678.93</v>
      </c>
      <c r="AG8" s="26">
        <v>94974.16</v>
      </c>
      <c r="AH8" s="25"/>
      <c r="AI8" s="10">
        <f t="shared" ref="AI8:AI86" si="13">AG8+AH8</f>
        <v>94974.16</v>
      </c>
      <c r="AJ8" s="26">
        <v>91672.57</v>
      </c>
      <c r="AK8" s="25"/>
      <c r="AL8" s="10">
        <f t="shared" ref="AL8:AL86" si="14">AJ8+AK8</f>
        <v>91672.57</v>
      </c>
      <c r="AM8" s="26">
        <v>95537.57</v>
      </c>
      <c r="AN8" s="25"/>
      <c r="AO8" s="10">
        <f t="shared" ref="AO8:AO86" si="15">AM8+AN8</f>
        <v>95537.57</v>
      </c>
      <c r="AP8" s="17">
        <f t="shared" ref="AP8:AP79" si="16">F8+I8+L8+O8+R8+U8+X8+AA8+AD8+AG8+AJ8+AM8</f>
        <v>1137313.5900000001</v>
      </c>
      <c r="AQ8" s="19">
        <f t="shared" ref="AQ8:AQ79" si="17">G8+J8+M8+P8+S8+V8+Y8+AB8+AE8+AH8+AK8+AN8</f>
        <v>0</v>
      </c>
      <c r="AR8" s="10">
        <f t="shared" ref="AR8:AR76" si="18">AP8+AQ8</f>
        <v>1137313.5900000001</v>
      </c>
      <c r="AS8" s="139">
        <f>(F8+I8+L8)/3</f>
        <v>94068.33</v>
      </c>
      <c r="AT8" s="140"/>
      <c r="AU8" s="140" t="e">
        <f t="shared" ref="AU8:AU76" si="19">AS8/AT8</f>
        <v>#DIV/0!</v>
      </c>
      <c r="AV8" s="210">
        <f t="shared" ref="AV8:AV76" si="20">(F8+I8+L8+O8+R8+U8)/6</f>
        <v>93997.065000000002</v>
      </c>
      <c r="AW8" s="212"/>
      <c r="AX8" s="212" t="e">
        <f t="shared" si="1"/>
        <v>#DIV/0!</v>
      </c>
      <c r="AY8" s="234">
        <f t="shared" ref="AY8:AY76" si="21">(F8+I8+L8+O8+R8+U8+X8+AA8+AD8)/9</f>
        <v>95014.36555555556</v>
      </c>
      <c r="AZ8" s="237"/>
      <c r="BA8" s="237" t="e">
        <f t="shared" si="2"/>
        <v>#DIV/0!</v>
      </c>
      <c r="BB8" s="10">
        <f t="shared" ref="BB8:BB66" si="22">AP8/12</f>
        <v>94776.132500000007</v>
      </c>
      <c r="BC8" s="11">
        <v>45108.4</v>
      </c>
      <c r="BD8" s="11">
        <f t="shared" si="3"/>
        <v>2.1010750215037555</v>
      </c>
      <c r="BE8" s="145"/>
      <c r="BF8" s="4"/>
      <c r="BG8" s="4"/>
      <c r="BH8" s="4"/>
      <c r="BI8" s="50">
        <f t="shared" ref="BI8:BI79" si="23">(AP8)/12</f>
        <v>94776.132500000007</v>
      </c>
      <c r="BJ8" s="50">
        <f t="shared" si="4"/>
        <v>0</v>
      </c>
      <c r="BK8" s="4"/>
      <c r="BL8" s="4"/>
    </row>
    <row r="9" spans="1:64" ht="25.8" customHeight="1" thickBot="1">
      <c r="A9" s="483" t="s">
        <v>73</v>
      </c>
      <c r="B9" s="336">
        <v>1</v>
      </c>
      <c r="C9" s="371" t="s">
        <v>211</v>
      </c>
      <c r="D9" s="104" t="s">
        <v>39</v>
      </c>
      <c r="E9" s="15"/>
      <c r="F9" s="17">
        <v>96347.21</v>
      </c>
      <c r="G9" s="37"/>
      <c r="H9" s="139">
        <f t="shared" si="6"/>
        <v>96347.21</v>
      </c>
      <c r="I9" s="17">
        <v>92052.61</v>
      </c>
      <c r="J9" s="19"/>
      <c r="K9" s="139">
        <f t="shared" si="0"/>
        <v>92052.61</v>
      </c>
      <c r="L9" s="17">
        <v>57013.09</v>
      </c>
      <c r="M9" s="19"/>
      <c r="N9" s="10">
        <f t="shared" si="7"/>
        <v>57013.09</v>
      </c>
      <c r="O9" s="17">
        <v>91614.73</v>
      </c>
      <c r="P9" s="37"/>
      <c r="Q9" s="10">
        <f t="shared" si="8"/>
        <v>91614.73</v>
      </c>
      <c r="R9" s="17">
        <v>9161.48</v>
      </c>
      <c r="S9" s="19"/>
      <c r="T9" s="10">
        <f t="shared" si="9"/>
        <v>9161.48</v>
      </c>
      <c r="U9" s="17">
        <v>91477.08</v>
      </c>
      <c r="V9" s="19"/>
      <c r="W9" s="10">
        <f t="shared" si="10"/>
        <v>91477.08</v>
      </c>
      <c r="X9" s="17">
        <v>0</v>
      </c>
      <c r="Y9" s="19"/>
      <c r="Z9" s="10">
        <f t="shared" si="5"/>
        <v>0</v>
      </c>
      <c r="AA9" s="17">
        <v>0</v>
      </c>
      <c r="AB9" s="19"/>
      <c r="AC9" s="10">
        <f t="shared" si="11"/>
        <v>0</v>
      </c>
      <c r="AD9" s="17">
        <v>0</v>
      </c>
      <c r="AE9" s="19"/>
      <c r="AF9" s="10">
        <f t="shared" si="12"/>
        <v>0</v>
      </c>
      <c r="AG9" s="17">
        <v>0</v>
      </c>
      <c r="AH9" s="19"/>
      <c r="AI9" s="10">
        <f t="shared" si="13"/>
        <v>0</v>
      </c>
      <c r="AJ9" s="17">
        <v>0</v>
      </c>
      <c r="AK9" s="19"/>
      <c r="AL9" s="10">
        <f t="shared" si="14"/>
        <v>0</v>
      </c>
      <c r="AM9" s="27">
        <v>0</v>
      </c>
      <c r="AN9" s="29"/>
      <c r="AO9" s="10">
        <f t="shared" si="15"/>
        <v>0</v>
      </c>
      <c r="AP9" s="17">
        <f t="shared" si="16"/>
        <v>437666.2</v>
      </c>
      <c r="AQ9" s="37">
        <f t="shared" si="17"/>
        <v>0</v>
      </c>
      <c r="AR9" s="10">
        <f t="shared" si="18"/>
        <v>437666.2</v>
      </c>
      <c r="AS9" s="139">
        <f t="shared" ref="AS9:AS76" si="24">(F9+I9+L9)/3</f>
        <v>81804.30333333333</v>
      </c>
      <c r="AT9" s="141"/>
      <c r="AU9" s="141" t="e">
        <f t="shared" si="19"/>
        <v>#DIV/0!</v>
      </c>
      <c r="AV9" s="210">
        <f>(F9+I9+L9+O9+R9+U9)/6</f>
        <v>72944.366666666669</v>
      </c>
      <c r="AW9" s="213"/>
      <c r="AX9" s="213" t="e">
        <f t="shared" si="1"/>
        <v>#DIV/0!</v>
      </c>
      <c r="AY9" s="234">
        <f>(F9+I9+L9+O9+R9+U9+X9+AA9+AD9)/6</f>
        <v>72944.366666666669</v>
      </c>
      <c r="AZ9" s="235"/>
      <c r="BA9" s="235" t="e">
        <f t="shared" si="2"/>
        <v>#DIV/0!</v>
      </c>
      <c r="BB9" s="10">
        <f>AP9/6</f>
        <v>72944.366666666669</v>
      </c>
      <c r="BC9" s="13">
        <v>43097.08</v>
      </c>
      <c r="BD9" s="13">
        <f t="shared" si="3"/>
        <v>1.6925593721585468</v>
      </c>
      <c r="BE9" s="145"/>
      <c r="BF9" s="4"/>
      <c r="BG9" s="4"/>
      <c r="BH9" s="4"/>
      <c r="BI9" s="50">
        <f t="shared" si="23"/>
        <v>36472.183333333334</v>
      </c>
      <c r="BJ9" s="50">
        <f t="shared" si="4"/>
        <v>36472.183333333334</v>
      </c>
      <c r="BK9" s="4"/>
      <c r="BL9" s="4"/>
    </row>
    <row r="10" spans="1:64" ht="57" customHeight="1" thickBot="1">
      <c r="A10" s="482"/>
      <c r="B10" s="336">
        <v>2</v>
      </c>
      <c r="C10" s="350" t="s">
        <v>220</v>
      </c>
      <c r="D10" s="106" t="s">
        <v>219</v>
      </c>
      <c r="E10" s="107"/>
      <c r="F10" s="31">
        <v>80576.78</v>
      </c>
      <c r="G10" s="32"/>
      <c r="H10" s="142">
        <f t="shared" si="6"/>
        <v>80576.78</v>
      </c>
      <c r="I10" s="31">
        <v>80576.78</v>
      </c>
      <c r="J10" s="32"/>
      <c r="K10" s="141">
        <f t="shared" si="0"/>
        <v>80576.78</v>
      </c>
      <c r="L10" s="31">
        <v>80576.78</v>
      </c>
      <c r="M10" s="32"/>
      <c r="N10" s="14">
        <f t="shared" si="7"/>
        <v>80576.78</v>
      </c>
      <c r="O10" s="31">
        <v>82829.710000000006</v>
      </c>
      <c r="P10" s="32"/>
      <c r="Q10" s="14">
        <f t="shared" si="8"/>
        <v>82829.710000000006</v>
      </c>
      <c r="R10" s="31">
        <v>57503.040000000001</v>
      </c>
      <c r="S10" s="32"/>
      <c r="T10" s="14">
        <f t="shared" si="9"/>
        <v>57503.040000000001</v>
      </c>
      <c r="U10" s="31">
        <v>100916.87</v>
      </c>
      <c r="V10" s="32"/>
      <c r="W10" s="13">
        <f t="shared" si="10"/>
        <v>100916.87</v>
      </c>
      <c r="X10" s="31">
        <v>107669.93</v>
      </c>
      <c r="Y10" s="62"/>
      <c r="Z10" s="47">
        <f t="shared" si="5"/>
        <v>107669.93</v>
      </c>
      <c r="AA10" s="31">
        <v>96200.81</v>
      </c>
      <c r="AB10" s="32"/>
      <c r="AC10" s="14">
        <f t="shared" si="11"/>
        <v>96200.81</v>
      </c>
      <c r="AD10" s="31">
        <v>79119.55</v>
      </c>
      <c r="AE10" s="32"/>
      <c r="AF10" s="14">
        <f t="shared" si="12"/>
        <v>79119.55</v>
      </c>
      <c r="AG10" s="31">
        <v>97758.6</v>
      </c>
      <c r="AH10" s="32"/>
      <c r="AI10" s="14">
        <f t="shared" si="13"/>
        <v>97758.6</v>
      </c>
      <c r="AJ10" s="31">
        <v>100758.6</v>
      </c>
      <c r="AK10" s="32"/>
      <c r="AL10" s="14">
        <f t="shared" si="14"/>
        <v>100758.6</v>
      </c>
      <c r="AM10" s="31">
        <v>97758.6</v>
      </c>
      <c r="AN10" s="32"/>
      <c r="AO10" s="14">
        <f t="shared" si="15"/>
        <v>97758.6</v>
      </c>
      <c r="AP10" s="31">
        <f t="shared" si="16"/>
        <v>1062246.05</v>
      </c>
      <c r="AQ10" s="59">
        <f t="shared" si="17"/>
        <v>0</v>
      </c>
      <c r="AR10" s="14">
        <f t="shared" si="18"/>
        <v>1062246.05</v>
      </c>
      <c r="AS10" s="139">
        <f t="shared" si="24"/>
        <v>80576.78</v>
      </c>
      <c r="AT10" s="141"/>
      <c r="AU10" s="142" t="e">
        <f t="shared" si="19"/>
        <v>#DIV/0!</v>
      </c>
      <c r="AV10" s="210">
        <f t="shared" si="20"/>
        <v>80496.659999999989</v>
      </c>
      <c r="AW10" s="213"/>
      <c r="AX10" s="214" t="e">
        <f>AV10/AW10</f>
        <v>#DIV/0!</v>
      </c>
      <c r="AY10" s="234">
        <f t="shared" si="21"/>
        <v>85107.805555555562</v>
      </c>
      <c r="AZ10" s="235"/>
      <c r="BA10" s="238" t="e">
        <f>AY10/AZ10</f>
        <v>#DIV/0!</v>
      </c>
      <c r="BB10" s="14">
        <f>AP10/12</f>
        <v>88520.504166666666</v>
      </c>
      <c r="BC10" s="13">
        <v>43097.08</v>
      </c>
      <c r="BD10" s="14">
        <f>BB10/BC10</f>
        <v>2.0539791597636468</v>
      </c>
      <c r="BE10" s="145"/>
      <c r="BF10" s="4"/>
      <c r="BG10" s="4"/>
      <c r="BH10" s="4"/>
      <c r="BI10" s="50">
        <f t="shared" si="23"/>
        <v>88520.504166666666</v>
      </c>
      <c r="BJ10" s="50">
        <f>BB10-BI10</f>
        <v>0</v>
      </c>
      <c r="BK10" s="4"/>
      <c r="BL10" s="4"/>
    </row>
    <row r="11" spans="1:64" ht="42.6" customHeight="1" thickBot="1">
      <c r="A11" s="482"/>
      <c r="B11" s="336">
        <v>3</v>
      </c>
      <c r="C11" s="306" t="s">
        <v>222</v>
      </c>
      <c r="D11" s="330" t="s">
        <v>221</v>
      </c>
      <c r="E11" s="368"/>
      <c r="F11" s="60"/>
      <c r="G11" s="36"/>
      <c r="H11" s="141"/>
      <c r="I11" s="80"/>
      <c r="J11" s="36"/>
      <c r="K11" s="174"/>
      <c r="L11" s="34"/>
      <c r="M11" s="36"/>
      <c r="N11" s="33"/>
      <c r="O11" s="34"/>
      <c r="P11" s="36"/>
      <c r="Q11" s="164"/>
      <c r="R11" s="31"/>
      <c r="S11" s="32"/>
      <c r="T11" s="63"/>
      <c r="U11" s="81"/>
      <c r="V11" s="32"/>
      <c r="W11" s="163"/>
      <c r="X11" s="81"/>
      <c r="Y11" s="272"/>
      <c r="Z11" s="163"/>
      <c r="AA11" s="272">
        <v>0</v>
      </c>
      <c r="AB11" s="272"/>
      <c r="AC11" s="303">
        <f t="shared" si="11"/>
        <v>0</v>
      </c>
      <c r="AD11" s="272">
        <v>81322.75</v>
      </c>
      <c r="AE11" s="272"/>
      <c r="AF11" s="303">
        <f t="shared" si="12"/>
        <v>81322.75</v>
      </c>
      <c r="AG11" s="272">
        <v>76360.17</v>
      </c>
      <c r="AH11" s="272"/>
      <c r="AI11" s="303">
        <f t="shared" si="13"/>
        <v>76360.17</v>
      </c>
      <c r="AJ11" s="272">
        <v>80112.73</v>
      </c>
      <c r="AK11" s="272"/>
      <c r="AL11" s="303">
        <f t="shared" si="14"/>
        <v>80112.73</v>
      </c>
      <c r="AM11" s="272">
        <v>80698.03</v>
      </c>
      <c r="AN11" s="272"/>
      <c r="AO11" s="14">
        <f t="shared" si="15"/>
        <v>80698.03</v>
      </c>
      <c r="AP11" s="31">
        <f t="shared" si="16"/>
        <v>318493.67999999993</v>
      </c>
      <c r="AQ11" s="59">
        <f t="shared" si="17"/>
        <v>0</v>
      </c>
      <c r="AR11" s="14">
        <f t="shared" si="18"/>
        <v>318493.67999999993</v>
      </c>
      <c r="AS11" s="139">
        <f t="shared" si="24"/>
        <v>0</v>
      </c>
      <c r="AT11" s="201"/>
      <c r="AU11" s="142" t="e">
        <f t="shared" si="19"/>
        <v>#DIV/0!</v>
      </c>
      <c r="AV11" s="210">
        <f t="shared" si="20"/>
        <v>0</v>
      </c>
      <c r="AW11" s="318"/>
      <c r="AX11" s="225"/>
      <c r="AY11" s="234">
        <f>(F11+I11+L11+O11+R11+U11+X11+AA11+AD11)/1</f>
        <v>81322.75</v>
      </c>
      <c r="AZ11" s="251"/>
      <c r="BA11" s="238" t="e">
        <f>AY11/AZ11</f>
        <v>#DIV/0!</v>
      </c>
      <c r="BB11" s="14">
        <f>AP11/4</f>
        <v>79623.419999999984</v>
      </c>
      <c r="BC11" s="13">
        <v>43097.08</v>
      </c>
      <c r="BD11" s="14">
        <f>BB11/BC11</f>
        <v>1.8475363064040529</v>
      </c>
      <c r="BE11" s="145"/>
      <c r="BF11" s="4"/>
      <c r="BG11" s="4"/>
      <c r="BH11" s="4"/>
      <c r="BI11" s="50"/>
      <c r="BJ11" s="50"/>
      <c r="BK11" s="4"/>
      <c r="BL11" s="4"/>
    </row>
    <row r="12" spans="1:64" ht="36.75" customHeight="1" thickBot="1">
      <c r="A12" s="484"/>
      <c r="B12" s="336">
        <v>4</v>
      </c>
      <c r="C12" s="372" t="s">
        <v>188</v>
      </c>
      <c r="D12" s="330" t="s">
        <v>109</v>
      </c>
      <c r="E12" s="130"/>
      <c r="F12" s="60">
        <v>51119.63</v>
      </c>
      <c r="G12" s="36"/>
      <c r="H12" s="141">
        <f t="shared" si="6"/>
        <v>51119.63</v>
      </c>
      <c r="I12" s="80">
        <v>53192.959999999999</v>
      </c>
      <c r="J12" s="36"/>
      <c r="K12" s="174">
        <f t="shared" si="0"/>
        <v>53192.959999999999</v>
      </c>
      <c r="L12" s="34">
        <v>41462.629999999997</v>
      </c>
      <c r="M12" s="36"/>
      <c r="N12" s="12">
        <f t="shared" si="7"/>
        <v>41462.629999999997</v>
      </c>
      <c r="O12" s="34">
        <v>52747.07</v>
      </c>
      <c r="P12" s="36"/>
      <c r="Q12" s="164">
        <f t="shared" si="8"/>
        <v>52747.07</v>
      </c>
      <c r="R12" s="31">
        <v>43660.3</v>
      </c>
      <c r="S12" s="272"/>
      <c r="T12" s="63">
        <f t="shared" si="9"/>
        <v>43660.3</v>
      </c>
      <c r="U12" s="272">
        <v>54653.72</v>
      </c>
      <c r="V12" s="272"/>
      <c r="W12" s="145">
        <f t="shared" si="10"/>
        <v>54653.72</v>
      </c>
      <c r="X12" s="272">
        <v>51992.12</v>
      </c>
      <c r="Y12" s="304"/>
      <c r="Z12" s="162">
        <f t="shared" si="5"/>
        <v>51992.12</v>
      </c>
      <c r="AA12" s="34">
        <v>51478.83</v>
      </c>
      <c r="AB12" s="36"/>
      <c r="AC12" s="164">
        <f t="shared" si="11"/>
        <v>51478.83</v>
      </c>
      <c r="AD12" s="272">
        <v>52164.37</v>
      </c>
      <c r="AE12" s="272"/>
      <c r="AF12" s="303">
        <f t="shared" si="12"/>
        <v>52164.37</v>
      </c>
      <c r="AG12" s="272">
        <v>46977.38</v>
      </c>
      <c r="AH12" s="272"/>
      <c r="AI12" s="303">
        <f t="shared" si="13"/>
        <v>46977.38</v>
      </c>
      <c r="AJ12" s="272">
        <v>49192.21</v>
      </c>
      <c r="AK12" s="272"/>
      <c r="AL12" s="303">
        <f t="shared" si="14"/>
        <v>49192.21</v>
      </c>
      <c r="AM12" s="272">
        <v>49176.31</v>
      </c>
      <c r="AN12" s="272"/>
      <c r="AO12" s="162">
        <f t="shared" si="15"/>
        <v>49176.31</v>
      </c>
      <c r="AP12" s="27">
        <f t="shared" si="16"/>
        <v>597817.53</v>
      </c>
      <c r="AQ12" s="29">
        <f t="shared" si="17"/>
        <v>0</v>
      </c>
      <c r="AR12" s="13">
        <f t="shared" si="18"/>
        <v>597817.53</v>
      </c>
      <c r="AS12" s="139">
        <f t="shared" si="24"/>
        <v>48591.74</v>
      </c>
      <c r="AT12" s="201"/>
      <c r="AU12" s="196" t="e">
        <f t="shared" si="19"/>
        <v>#DIV/0!</v>
      </c>
      <c r="AV12" s="369">
        <f t="shared" si="20"/>
        <v>49472.718333333345</v>
      </c>
      <c r="AW12" s="318"/>
      <c r="AX12" s="225" t="e">
        <f>AV12/AW12</f>
        <v>#DIV/0!</v>
      </c>
      <c r="AY12" s="370">
        <f>(F12+I12+L12+O12+R12+U12+X12+AA12+AD12)/9</f>
        <v>50274.625555555562</v>
      </c>
      <c r="AZ12" s="251"/>
      <c r="BA12" s="251" t="e">
        <f>AY12/AZ12</f>
        <v>#DIV/0!</v>
      </c>
      <c r="BB12" s="162">
        <f>AP12/12</f>
        <v>49818.127500000002</v>
      </c>
      <c r="BC12" s="13">
        <v>43097.08</v>
      </c>
      <c r="BD12" s="63">
        <f>BB12/BC12</f>
        <v>1.1559513428752017</v>
      </c>
      <c r="BE12" s="145"/>
      <c r="BF12" s="4"/>
      <c r="BG12" s="4"/>
      <c r="BH12" s="4"/>
      <c r="BI12" s="50">
        <f t="shared" si="23"/>
        <v>49818.127500000002</v>
      </c>
      <c r="BJ12" s="50">
        <f t="shared" si="4"/>
        <v>0</v>
      </c>
      <c r="BK12" s="4"/>
      <c r="BL12" s="4"/>
    </row>
    <row r="13" spans="1:64" ht="30.75" customHeight="1" thickBot="1">
      <c r="A13" s="485" t="s">
        <v>210</v>
      </c>
      <c r="B13" s="366">
        <v>1</v>
      </c>
      <c r="C13" s="101" t="s">
        <v>185</v>
      </c>
      <c r="D13" s="100" t="s">
        <v>186</v>
      </c>
      <c r="E13" s="362"/>
      <c r="F13" s="272">
        <v>75843.100000000006</v>
      </c>
      <c r="G13" s="272"/>
      <c r="H13" s="141">
        <f t="shared" si="6"/>
        <v>75843.100000000006</v>
      </c>
      <c r="I13" s="272">
        <v>75843.100000000006</v>
      </c>
      <c r="J13" s="272"/>
      <c r="K13" s="196">
        <f t="shared" si="0"/>
        <v>75843.100000000006</v>
      </c>
      <c r="L13" s="272">
        <v>75843.100000000006</v>
      </c>
      <c r="M13" s="272"/>
      <c r="N13" s="163">
        <f t="shared" si="7"/>
        <v>75843.100000000006</v>
      </c>
      <c r="O13" s="272">
        <v>71389.8</v>
      </c>
      <c r="P13" s="272"/>
      <c r="Q13" s="303">
        <f t="shared" si="8"/>
        <v>71389.8</v>
      </c>
      <c r="R13" s="272">
        <v>67622.850000000006</v>
      </c>
      <c r="S13" s="32"/>
      <c r="T13" s="11">
        <f t="shared" si="9"/>
        <v>67622.850000000006</v>
      </c>
      <c r="U13" s="34">
        <v>71389.8</v>
      </c>
      <c r="V13" s="36"/>
      <c r="W13" s="163">
        <f t="shared" si="10"/>
        <v>71389.8</v>
      </c>
      <c r="X13" s="272">
        <v>76538.03</v>
      </c>
      <c r="Y13" s="272"/>
      <c r="Z13" s="344">
        <f t="shared" si="5"/>
        <v>76538.03</v>
      </c>
      <c r="AA13" s="272">
        <v>76538.03</v>
      </c>
      <c r="AB13" s="272"/>
      <c r="AC13" s="303">
        <f t="shared" si="11"/>
        <v>76538.03</v>
      </c>
      <c r="AD13" s="272">
        <v>76538.03</v>
      </c>
      <c r="AE13" s="272"/>
      <c r="AF13" s="303">
        <f t="shared" si="12"/>
        <v>76538.03</v>
      </c>
      <c r="AG13" s="272">
        <v>74493.53</v>
      </c>
      <c r="AH13" s="272"/>
      <c r="AI13" s="303">
        <f t="shared" si="13"/>
        <v>74493.53</v>
      </c>
      <c r="AJ13" s="272">
        <v>75307.820000000007</v>
      </c>
      <c r="AK13" s="272"/>
      <c r="AL13" s="303">
        <f t="shared" si="14"/>
        <v>75307.820000000007</v>
      </c>
      <c r="AM13" s="272">
        <v>58403.01</v>
      </c>
      <c r="AN13" s="272"/>
      <c r="AO13" s="10">
        <f t="shared" si="15"/>
        <v>58403.01</v>
      </c>
      <c r="AP13" s="17">
        <f t="shared" si="16"/>
        <v>875750.20000000019</v>
      </c>
      <c r="AQ13" s="37">
        <f t="shared" si="17"/>
        <v>0</v>
      </c>
      <c r="AR13" s="10">
        <f t="shared" si="18"/>
        <v>875750.20000000019</v>
      </c>
      <c r="AS13" s="139">
        <f t="shared" si="24"/>
        <v>75843.100000000006</v>
      </c>
      <c r="AT13" s="198"/>
      <c r="AU13" s="141" t="e">
        <f t="shared" si="19"/>
        <v>#DIV/0!</v>
      </c>
      <c r="AV13" s="210">
        <f t="shared" si="20"/>
        <v>72988.625000000015</v>
      </c>
      <c r="AW13" s="318"/>
      <c r="AX13" s="213" t="e">
        <f>AV13/AW13</f>
        <v>#DIV/0!</v>
      </c>
      <c r="AY13" s="234">
        <f>(F13+I13+L13+O13+R13+U13+X13+AA13+AD13)/9</f>
        <v>74171.760000000009</v>
      </c>
      <c r="AZ13" s="275"/>
      <c r="BA13" s="235" t="e">
        <f>AY13/AZ13</f>
        <v>#DIV/0!</v>
      </c>
      <c r="BB13" s="319">
        <f>AP13/12</f>
        <v>72979.183333333349</v>
      </c>
      <c r="BC13" s="10">
        <v>37339.89</v>
      </c>
      <c r="BD13" s="10">
        <f>BB13/BC13</f>
        <v>1.9544563021833581</v>
      </c>
      <c r="BE13" s="145"/>
      <c r="BF13" s="4"/>
      <c r="BG13" s="4"/>
      <c r="BH13" s="4"/>
      <c r="BI13" s="50"/>
      <c r="BJ13" s="50"/>
      <c r="BK13" s="4"/>
      <c r="BL13" s="4"/>
    </row>
    <row r="14" spans="1:64" ht="28.8" thickBot="1">
      <c r="A14" s="486"/>
      <c r="B14" s="366">
        <v>2</v>
      </c>
      <c r="C14" s="101" t="s">
        <v>133</v>
      </c>
      <c r="D14" s="367" t="s">
        <v>130</v>
      </c>
      <c r="E14" s="331" t="s">
        <v>230</v>
      </c>
      <c r="F14" s="272">
        <v>50909.72</v>
      </c>
      <c r="G14" s="272"/>
      <c r="H14" s="328">
        <f t="shared" si="6"/>
        <v>50909.72</v>
      </c>
      <c r="I14" s="272">
        <v>57776.32</v>
      </c>
      <c r="J14" s="272"/>
      <c r="K14" s="196">
        <f t="shared" ref="K14:K89" si="25">I14+J14</f>
        <v>57776.32</v>
      </c>
      <c r="L14" s="272">
        <v>54343.8</v>
      </c>
      <c r="M14" s="272"/>
      <c r="N14" s="163">
        <f t="shared" si="7"/>
        <v>54343.8</v>
      </c>
      <c r="O14" s="272">
        <v>58966.42</v>
      </c>
      <c r="P14" s="272"/>
      <c r="Q14" s="162">
        <f t="shared" si="8"/>
        <v>58966.42</v>
      </c>
      <c r="R14" s="42">
        <v>64433.19</v>
      </c>
      <c r="S14" s="44"/>
      <c r="T14" s="164">
        <f t="shared" si="9"/>
        <v>64433.19</v>
      </c>
      <c r="U14" s="272">
        <v>36110.080000000002</v>
      </c>
      <c r="V14" s="32"/>
      <c r="W14" s="163">
        <f t="shared" si="10"/>
        <v>36110.080000000002</v>
      </c>
      <c r="X14" s="272">
        <v>55578.11</v>
      </c>
      <c r="Y14" s="272"/>
      <c r="Z14" s="344">
        <f t="shared" si="5"/>
        <v>55578.11</v>
      </c>
      <c r="AA14" s="272">
        <v>57794.42</v>
      </c>
      <c r="AB14" s="272"/>
      <c r="AC14" s="303">
        <f t="shared" si="11"/>
        <v>57794.42</v>
      </c>
      <c r="AD14" s="272">
        <v>41082.26</v>
      </c>
      <c r="AE14" s="272">
        <v>10634.72</v>
      </c>
      <c r="AF14" s="303">
        <f t="shared" si="12"/>
        <v>51716.98</v>
      </c>
      <c r="AG14" s="272">
        <v>41018.19</v>
      </c>
      <c r="AH14" s="272">
        <v>11171.83</v>
      </c>
      <c r="AI14" s="303">
        <f t="shared" si="13"/>
        <v>52190.020000000004</v>
      </c>
      <c r="AJ14" s="272">
        <v>41991.74</v>
      </c>
      <c r="AK14" s="272">
        <v>10818.29</v>
      </c>
      <c r="AL14" s="162">
        <f t="shared" si="14"/>
        <v>52810.03</v>
      </c>
      <c r="AM14" s="42">
        <v>34323.35</v>
      </c>
      <c r="AN14" s="44">
        <v>12733.31</v>
      </c>
      <c r="AO14" s="13">
        <f t="shared" si="15"/>
        <v>47056.659999999996</v>
      </c>
      <c r="AP14" s="27">
        <f t="shared" si="16"/>
        <v>594327.6</v>
      </c>
      <c r="AQ14" s="29">
        <f t="shared" si="17"/>
        <v>45358.15</v>
      </c>
      <c r="AR14" s="13">
        <f t="shared" si="18"/>
        <v>639685.75</v>
      </c>
      <c r="AS14" s="139">
        <f t="shared" si="24"/>
        <v>54343.280000000006</v>
      </c>
      <c r="AT14" s="139"/>
      <c r="AU14" s="154" t="e">
        <f t="shared" si="19"/>
        <v>#DIV/0!</v>
      </c>
      <c r="AV14" s="213">
        <f t="shared" si="20"/>
        <v>53756.58833333334</v>
      </c>
      <c r="AW14" s="213"/>
      <c r="AX14" s="216"/>
      <c r="AY14" s="235">
        <f t="shared" si="21"/>
        <v>52999.368888888886</v>
      </c>
      <c r="AZ14" s="235"/>
      <c r="BA14" s="236" t="e">
        <f>AY14/AZ14</f>
        <v>#DIV/0!</v>
      </c>
      <c r="BB14" s="13">
        <f t="shared" si="22"/>
        <v>49527.299999999996</v>
      </c>
      <c r="BC14" s="10">
        <v>37339.89</v>
      </c>
      <c r="BD14" s="12">
        <f>BB14/BC14</f>
        <v>1.3263911596954356</v>
      </c>
      <c r="BE14" s="145"/>
      <c r="BF14" s="4"/>
      <c r="BG14" s="4"/>
      <c r="BH14" s="4"/>
      <c r="BI14" s="50">
        <f t="shared" si="23"/>
        <v>49527.299999999996</v>
      </c>
      <c r="BJ14" s="50">
        <f t="shared" si="4"/>
        <v>0</v>
      </c>
      <c r="BK14" s="4"/>
      <c r="BL14" s="4"/>
    </row>
    <row r="15" spans="1:64" ht="32.25" customHeight="1" thickBot="1">
      <c r="A15" s="7" t="s">
        <v>74</v>
      </c>
      <c r="B15" s="112">
        <v>1</v>
      </c>
      <c r="C15" s="113" t="s">
        <v>75</v>
      </c>
      <c r="D15" s="110" t="s">
        <v>103</v>
      </c>
      <c r="E15" s="100"/>
      <c r="F15" s="67">
        <v>92146.38</v>
      </c>
      <c r="G15" s="44"/>
      <c r="H15" s="139">
        <f t="shared" si="6"/>
        <v>92146.38</v>
      </c>
      <c r="I15" s="42">
        <v>92146.38</v>
      </c>
      <c r="J15" s="44"/>
      <c r="K15" s="154">
        <f t="shared" si="25"/>
        <v>92146.38</v>
      </c>
      <c r="L15" s="42">
        <v>92146.38</v>
      </c>
      <c r="M15" s="44"/>
      <c r="N15" s="12">
        <f t="shared" si="7"/>
        <v>92146.38</v>
      </c>
      <c r="O15" s="42">
        <v>89448.22</v>
      </c>
      <c r="P15" s="44"/>
      <c r="Q15" s="10">
        <f t="shared" si="8"/>
        <v>89448.22</v>
      </c>
      <c r="R15" s="26">
        <v>85482.65</v>
      </c>
      <c r="S15" s="25"/>
      <c r="T15" s="10">
        <f t="shared" si="9"/>
        <v>85482.65</v>
      </c>
      <c r="U15" s="42">
        <v>85482.65</v>
      </c>
      <c r="V15" s="345"/>
      <c r="W15" s="12">
        <f t="shared" si="10"/>
        <v>85482.65</v>
      </c>
      <c r="X15" s="42">
        <v>88769.86</v>
      </c>
      <c r="Y15" s="44"/>
      <c r="Z15" s="10">
        <f t="shared" si="5"/>
        <v>88769.86</v>
      </c>
      <c r="AA15" s="42">
        <v>95808.08</v>
      </c>
      <c r="AB15" s="44"/>
      <c r="AC15" s="10">
        <f t="shared" si="11"/>
        <v>95808.08</v>
      </c>
      <c r="AD15" s="42">
        <v>90212.03</v>
      </c>
      <c r="AE15" s="44"/>
      <c r="AF15" s="10">
        <f t="shared" si="12"/>
        <v>90212.03</v>
      </c>
      <c r="AG15" s="42">
        <v>92379.76</v>
      </c>
      <c r="AH15" s="44"/>
      <c r="AI15" s="10">
        <f t="shared" si="13"/>
        <v>92379.76</v>
      </c>
      <c r="AJ15" s="42">
        <v>92379.76</v>
      </c>
      <c r="AK15" s="44"/>
      <c r="AL15" s="10">
        <f t="shared" si="14"/>
        <v>92379.76</v>
      </c>
      <c r="AM15" s="26">
        <v>92379.76</v>
      </c>
      <c r="AN15" s="25"/>
      <c r="AO15" s="11">
        <f t="shared" si="15"/>
        <v>92379.76</v>
      </c>
      <c r="AP15" s="26">
        <f t="shared" si="16"/>
        <v>1088781.9099999999</v>
      </c>
      <c r="AQ15" s="25">
        <f t="shared" si="17"/>
        <v>0</v>
      </c>
      <c r="AR15" s="11">
        <f t="shared" si="18"/>
        <v>1088781.9099999999</v>
      </c>
      <c r="AS15" s="140">
        <f t="shared" si="24"/>
        <v>92146.38</v>
      </c>
      <c r="AT15" s="140"/>
      <c r="AU15" s="140" t="e">
        <f t="shared" si="19"/>
        <v>#DIV/0!</v>
      </c>
      <c r="AV15" s="212">
        <f t="shared" si="20"/>
        <v>89475.443333333344</v>
      </c>
      <c r="AW15" s="212"/>
      <c r="AX15" s="212" t="e">
        <f t="shared" si="1"/>
        <v>#DIV/0!</v>
      </c>
      <c r="AY15" s="237">
        <f t="shared" si="21"/>
        <v>90182.514444444445</v>
      </c>
      <c r="AZ15" s="237"/>
      <c r="BA15" s="237" t="e">
        <f t="shared" si="2"/>
        <v>#DIV/0!</v>
      </c>
      <c r="BB15" s="11">
        <f t="shared" si="22"/>
        <v>90731.825833333321</v>
      </c>
      <c r="BC15" s="11">
        <v>46265.89</v>
      </c>
      <c r="BD15" s="11">
        <f t="shared" si="3"/>
        <v>1.961095438417662</v>
      </c>
      <c r="BE15" s="145"/>
      <c r="BF15" s="4"/>
      <c r="BG15" s="4"/>
      <c r="BH15" s="4"/>
      <c r="BI15" s="50">
        <f t="shared" si="23"/>
        <v>90731.825833333321</v>
      </c>
      <c r="BJ15" s="50">
        <f t="shared" si="4"/>
        <v>0</v>
      </c>
      <c r="BK15" s="4"/>
      <c r="BL15" s="4"/>
    </row>
    <row r="16" spans="1:64" ht="40.5" customHeight="1" thickBot="1">
      <c r="A16" s="149" t="s">
        <v>65</v>
      </c>
      <c r="B16" s="112">
        <v>1</v>
      </c>
      <c r="C16" s="110" t="s">
        <v>156</v>
      </c>
      <c r="D16" s="104" t="s">
        <v>122</v>
      </c>
      <c r="E16" s="114"/>
      <c r="F16" s="38">
        <v>75999.039999999994</v>
      </c>
      <c r="G16" s="39"/>
      <c r="H16" s="139">
        <f t="shared" si="6"/>
        <v>75999.039999999994</v>
      </c>
      <c r="I16" s="38">
        <v>75999.039999999994</v>
      </c>
      <c r="J16" s="39"/>
      <c r="K16" s="140">
        <f t="shared" si="25"/>
        <v>75999.039999999994</v>
      </c>
      <c r="L16" s="38">
        <v>75999.039999999994</v>
      </c>
      <c r="M16" s="39"/>
      <c r="N16" s="12">
        <f t="shared" si="7"/>
        <v>75999.039999999994</v>
      </c>
      <c r="O16" s="40">
        <v>77205.320000000007</v>
      </c>
      <c r="P16" s="39"/>
      <c r="Q16" s="10">
        <f t="shared" si="8"/>
        <v>77205.320000000007</v>
      </c>
      <c r="R16" s="40">
        <v>77322.94</v>
      </c>
      <c r="S16" s="39"/>
      <c r="T16" s="13">
        <f t="shared" si="9"/>
        <v>77322.94</v>
      </c>
      <c r="U16" s="40">
        <v>77322.94</v>
      </c>
      <c r="V16" s="39"/>
      <c r="W16" s="12">
        <f t="shared" si="10"/>
        <v>77322.94</v>
      </c>
      <c r="X16" s="40">
        <v>81616.600000000006</v>
      </c>
      <c r="Y16" s="39"/>
      <c r="Z16" s="10">
        <f t="shared" si="5"/>
        <v>81616.600000000006</v>
      </c>
      <c r="AA16" s="40">
        <v>78453.73</v>
      </c>
      <c r="AB16" s="39"/>
      <c r="AC16" s="13">
        <f t="shared" si="11"/>
        <v>78453.73</v>
      </c>
      <c r="AD16" s="40">
        <v>75478.33</v>
      </c>
      <c r="AE16" s="39"/>
      <c r="AF16" s="12">
        <f t="shared" si="12"/>
        <v>75478.33</v>
      </c>
      <c r="AG16" s="40">
        <v>82335.289999999994</v>
      </c>
      <c r="AH16" s="39"/>
      <c r="AI16" s="13">
        <f t="shared" si="13"/>
        <v>82335.289999999994</v>
      </c>
      <c r="AJ16" s="40">
        <v>74639.67</v>
      </c>
      <c r="AK16" s="39"/>
      <c r="AL16" s="13">
        <f t="shared" si="14"/>
        <v>74639.67</v>
      </c>
      <c r="AM16" s="40">
        <v>74639.67</v>
      </c>
      <c r="AN16" s="39"/>
      <c r="AO16" s="13">
        <f t="shared" si="15"/>
        <v>74639.67</v>
      </c>
      <c r="AP16" s="27">
        <f t="shared" si="16"/>
        <v>927011.6100000001</v>
      </c>
      <c r="AQ16" s="29">
        <f t="shared" si="17"/>
        <v>0</v>
      </c>
      <c r="AR16" s="12">
        <f t="shared" si="18"/>
        <v>927011.6100000001</v>
      </c>
      <c r="AS16" s="141">
        <f t="shared" si="24"/>
        <v>75999.039999999994</v>
      </c>
      <c r="AT16" s="189"/>
      <c r="AU16" s="190" t="e">
        <f t="shared" si="19"/>
        <v>#DIV/0!</v>
      </c>
      <c r="AV16" s="213">
        <f t="shared" si="20"/>
        <v>76641.386666666673</v>
      </c>
      <c r="AW16" s="217"/>
      <c r="AX16" s="217" t="e">
        <f>AV16/AW16</f>
        <v>#DIV/0!</v>
      </c>
      <c r="AY16" s="235">
        <f t="shared" si="21"/>
        <v>77266.331111111111</v>
      </c>
      <c r="AZ16" s="240"/>
      <c r="BA16" s="240" t="e">
        <f t="shared" si="2"/>
        <v>#DIV/0!</v>
      </c>
      <c r="BB16" s="13">
        <f>AP16/12</f>
        <v>77250.967500000013</v>
      </c>
      <c r="BC16" s="186">
        <v>37491.68</v>
      </c>
      <c r="BD16" s="186">
        <f>BB16/BC16</f>
        <v>2.0604829524843917</v>
      </c>
      <c r="BE16" s="145"/>
      <c r="BF16" s="4"/>
      <c r="BG16" s="4"/>
      <c r="BH16" s="4"/>
      <c r="BI16" s="50">
        <f t="shared" si="23"/>
        <v>77250.967500000013</v>
      </c>
      <c r="BJ16" s="50"/>
      <c r="BK16" s="4"/>
      <c r="BL16" s="4"/>
    </row>
    <row r="17" spans="1:64" ht="36.75" customHeight="1" thickBot="1">
      <c r="A17" s="488" t="s">
        <v>54</v>
      </c>
      <c r="B17" s="99">
        <v>1</v>
      </c>
      <c r="C17" s="100" t="s">
        <v>55</v>
      </c>
      <c r="D17" s="100" t="s">
        <v>103</v>
      </c>
      <c r="E17" s="100"/>
      <c r="F17" s="75">
        <v>88118.9</v>
      </c>
      <c r="G17" s="49"/>
      <c r="H17" s="192">
        <f>F17+G17</f>
        <v>88118.9</v>
      </c>
      <c r="I17" s="48">
        <v>88118.9</v>
      </c>
      <c r="J17" s="49"/>
      <c r="K17" s="192">
        <f>I17+J17</f>
        <v>88118.9</v>
      </c>
      <c r="L17" s="48">
        <v>88715.07</v>
      </c>
      <c r="M17" s="49"/>
      <c r="N17" s="63">
        <f>L17+M17</f>
        <v>88715.07</v>
      </c>
      <c r="O17" s="48">
        <v>89077.36</v>
      </c>
      <c r="P17" s="49"/>
      <c r="Q17" s="47">
        <f>O17+P17</f>
        <v>89077.36</v>
      </c>
      <c r="R17" s="48">
        <v>89077.36</v>
      </c>
      <c r="S17" s="49"/>
      <c r="T17" s="47">
        <f>R17+S17</f>
        <v>89077.36</v>
      </c>
      <c r="U17" s="48">
        <v>86604.64</v>
      </c>
      <c r="V17" s="49"/>
      <c r="W17" s="47">
        <f>U17+V17</f>
        <v>86604.64</v>
      </c>
      <c r="X17" s="48">
        <v>90086.12</v>
      </c>
      <c r="Y17" s="49"/>
      <c r="Z17" s="47">
        <f>X17+Y17</f>
        <v>90086.12</v>
      </c>
      <c r="AA17" s="48">
        <v>95497.26</v>
      </c>
      <c r="AB17" s="49"/>
      <c r="AC17" s="47">
        <f>AA17+AB17</f>
        <v>95497.26</v>
      </c>
      <c r="AD17" s="48">
        <v>87344.58</v>
      </c>
      <c r="AE17" s="49"/>
      <c r="AF17" s="47">
        <f>AD17+AE17</f>
        <v>87344.58</v>
      </c>
      <c r="AG17" s="48">
        <v>81812.27</v>
      </c>
      <c r="AH17" s="49"/>
      <c r="AI17" s="47">
        <f>AG17+AH17</f>
        <v>81812.27</v>
      </c>
      <c r="AJ17" s="48">
        <v>81810.600000000006</v>
      </c>
      <c r="AK17" s="49"/>
      <c r="AL17" s="47">
        <f>AJ17+AK17</f>
        <v>81810.600000000006</v>
      </c>
      <c r="AM17" s="48">
        <v>105904.38</v>
      </c>
      <c r="AN17" s="49"/>
      <c r="AO17" s="47">
        <f>AM17+AN17</f>
        <v>105904.38</v>
      </c>
      <c r="AP17" s="48">
        <f>F17+I17+L17+O17+R17+U17+X17+AA17+AD17+AG17+AJ17+AM17</f>
        <v>1072167.44</v>
      </c>
      <c r="AQ17" s="49">
        <f>G17+J17+M17+P17+S17+V17+Y17+AB17+AE17+AH17+AK17+AN17</f>
        <v>0</v>
      </c>
      <c r="AR17" s="13">
        <f>AP17+AQ17</f>
        <v>1072167.44</v>
      </c>
      <c r="AS17" s="139">
        <f>(F17+I17+L17)/3</f>
        <v>88317.623333333337</v>
      </c>
      <c r="AT17" s="192"/>
      <c r="AU17" s="192" t="e">
        <f>AS17/AT17</f>
        <v>#DIV/0!</v>
      </c>
      <c r="AV17" s="220">
        <f>(F17+I17+L17+O17+R17+U17)/6</f>
        <v>88285.371666666659</v>
      </c>
      <c r="AW17" s="220"/>
      <c r="AX17" s="220" t="e">
        <f>AV17/AW17</f>
        <v>#DIV/0!</v>
      </c>
      <c r="AY17" s="359">
        <f>(F17+I17+L17+O17+R17+U17+X17+AA17+AD17)/9</f>
        <v>89182.243333333332</v>
      </c>
      <c r="AZ17" s="237"/>
      <c r="BA17" s="237" t="e">
        <f>AY17/AZ17</f>
        <v>#DIV/0!</v>
      </c>
      <c r="BB17" s="47">
        <f>AP17/12</f>
        <v>89347.286666666667</v>
      </c>
      <c r="BC17" s="47">
        <v>40552.04</v>
      </c>
      <c r="BD17" s="47">
        <f>BB17/BC17</f>
        <v>2.2032747715445797</v>
      </c>
      <c r="BE17" s="145"/>
      <c r="BF17" s="4"/>
      <c r="BG17" s="4"/>
      <c r="BH17" s="4"/>
      <c r="BI17" s="50">
        <f>(AP17)/12</f>
        <v>89347.286666666667</v>
      </c>
      <c r="BJ17" s="50">
        <f>BB17-BI17</f>
        <v>0</v>
      </c>
      <c r="BK17" s="4"/>
      <c r="BL17" s="4"/>
    </row>
    <row r="18" spans="1:64" ht="36.6" customHeight="1" thickBot="1">
      <c r="A18" s="489"/>
      <c r="B18" s="351">
        <v>2</v>
      </c>
      <c r="C18" s="355" t="s">
        <v>267</v>
      </c>
      <c r="D18" s="274" t="s">
        <v>130</v>
      </c>
      <c r="E18" s="352" t="s">
        <v>229</v>
      </c>
      <c r="F18" s="354"/>
      <c r="G18" s="354"/>
      <c r="H18" s="353"/>
      <c r="I18" s="354"/>
      <c r="J18" s="354"/>
      <c r="K18" s="353"/>
      <c r="L18" s="354"/>
      <c r="M18" s="354"/>
      <c r="N18" s="353"/>
      <c r="O18" s="354"/>
      <c r="P18" s="354"/>
      <c r="Q18" s="353"/>
      <c r="R18" s="354"/>
      <c r="S18" s="363"/>
      <c r="T18" s="365"/>
      <c r="U18" s="364">
        <v>0</v>
      </c>
      <c r="V18" s="354"/>
      <c r="W18" s="353">
        <f>U18+V18</f>
        <v>0</v>
      </c>
      <c r="X18" s="356">
        <v>29425.42</v>
      </c>
      <c r="Y18" s="354"/>
      <c r="Z18" s="353">
        <f>X18+Y18</f>
        <v>29425.42</v>
      </c>
      <c r="AA18" s="356">
        <v>29748.42</v>
      </c>
      <c r="AB18" s="354"/>
      <c r="AC18" s="357">
        <f>AA18+AB18</f>
        <v>29748.42</v>
      </c>
      <c r="AD18" s="356">
        <v>24973.95</v>
      </c>
      <c r="AE18" s="356">
        <v>20193.75</v>
      </c>
      <c r="AF18" s="357">
        <f>AD18+AE18</f>
        <v>45167.7</v>
      </c>
      <c r="AG18" s="356">
        <v>25423.95</v>
      </c>
      <c r="AH18" s="356">
        <v>20868.75</v>
      </c>
      <c r="AI18" s="357">
        <f>AG18+AH18</f>
        <v>46292.7</v>
      </c>
      <c r="AJ18" s="356">
        <v>0</v>
      </c>
      <c r="AK18" s="356">
        <v>0</v>
      </c>
      <c r="AL18" s="47">
        <f>AJ18+AK18</f>
        <v>0</v>
      </c>
      <c r="AM18" s="354">
        <v>0</v>
      </c>
      <c r="AN18" s="363"/>
      <c r="AO18" s="385">
        <f>AM18+AN18</f>
        <v>0</v>
      </c>
      <c r="AP18" s="48">
        <f>F18+I18+L18+O18+R18+U18+X18+AA18+AD18+AG18+AJ18+AM18</f>
        <v>109571.73999999999</v>
      </c>
      <c r="AQ18" s="37">
        <f>G18+J18+M18+P18+S18+V18+Y18+AB18+AE18+AH18+AK18+AN18</f>
        <v>41062.5</v>
      </c>
      <c r="AR18" s="13">
        <f>AP18+AQ18</f>
        <v>150634.23999999999</v>
      </c>
      <c r="AS18" s="139">
        <f>(F18+I18+L18)/3</f>
        <v>0</v>
      </c>
      <c r="AT18" s="360"/>
      <c r="AU18" s="192" t="e">
        <f>AS18/AT18</f>
        <v>#DIV/0!</v>
      </c>
      <c r="AV18" s="220">
        <f>(F18+I18+L18+O18+R18+U18)/1</f>
        <v>0</v>
      </c>
      <c r="AW18" s="220"/>
      <c r="AX18" s="220" t="e">
        <f>AV18/AW18</f>
        <v>#DIV/0!</v>
      </c>
      <c r="AY18" s="359">
        <f>(F18+I18+L18+O18+R18+U18+X18+AA18+AD18)/3</f>
        <v>28049.263333333332</v>
      </c>
      <c r="AZ18" s="237"/>
      <c r="BA18" s="361" t="e">
        <f>AY18/AZ18</f>
        <v>#DIV/0!</v>
      </c>
      <c r="BB18" s="163">
        <f>AP18/4</f>
        <v>27392.934999999998</v>
      </c>
      <c r="BC18" s="387">
        <v>40552.04</v>
      </c>
      <c r="BD18" s="163">
        <f>BB18/BC18</f>
        <v>0.67550078861630625</v>
      </c>
    </row>
    <row r="19" spans="1:64" ht="36.75" customHeight="1" thickBot="1">
      <c r="A19" s="481" t="s">
        <v>76</v>
      </c>
      <c r="B19" s="102">
        <v>1</v>
      </c>
      <c r="C19" s="104" t="s">
        <v>189</v>
      </c>
      <c r="D19" s="100" t="s">
        <v>103</v>
      </c>
      <c r="E19" s="113" t="s">
        <v>177</v>
      </c>
      <c r="F19" s="67">
        <v>65231.85</v>
      </c>
      <c r="G19" s="44">
        <v>14718</v>
      </c>
      <c r="H19" s="154">
        <f t="shared" si="6"/>
        <v>79949.850000000006</v>
      </c>
      <c r="I19" s="42">
        <v>63004.81</v>
      </c>
      <c r="J19" s="44">
        <v>13829.6</v>
      </c>
      <c r="K19" s="154">
        <f t="shared" si="25"/>
        <v>76834.41</v>
      </c>
      <c r="L19" s="42">
        <v>65629.88</v>
      </c>
      <c r="M19" s="44">
        <v>14537.66</v>
      </c>
      <c r="N19" s="12">
        <f t="shared" si="7"/>
        <v>80167.540000000008</v>
      </c>
      <c r="O19" s="42">
        <v>64488.2</v>
      </c>
      <c r="P19" s="44">
        <v>14718</v>
      </c>
      <c r="Q19" s="13">
        <f t="shared" si="8"/>
        <v>79206.2</v>
      </c>
      <c r="R19" s="42">
        <v>64488.2</v>
      </c>
      <c r="S19" s="44">
        <v>14718</v>
      </c>
      <c r="T19" s="12">
        <f t="shared" si="9"/>
        <v>79206.2</v>
      </c>
      <c r="U19" s="42">
        <v>63446.47</v>
      </c>
      <c r="V19" s="44">
        <v>14442.19</v>
      </c>
      <c r="W19" s="12">
        <f t="shared" si="10"/>
        <v>77888.66</v>
      </c>
      <c r="X19" s="42">
        <v>64748.11</v>
      </c>
      <c r="Y19" s="44">
        <v>13868.83</v>
      </c>
      <c r="Z19" s="13">
        <f t="shared" si="5"/>
        <v>78616.94</v>
      </c>
      <c r="AA19" s="42">
        <v>68436.09</v>
      </c>
      <c r="AB19" s="272">
        <v>14657.68</v>
      </c>
      <c r="AC19" s="163">
        <f t="shared" si="11"/>
        <v>83093.76999999999</v>
      </c>
      <c r="AD19" s="272">
        <v>66635.13</v>
      </c>
      <c r="AE19" s="272">
        <v>14509.35</v>
      </c>
      <c r="AF19" s="163">
        <f t="shared" si="12"/>
        <v>81144.48000000001</v>
      </c>
      <c r="AG19" s="272">
        <v>66382.69</v>
      </c>
      <c r="AH19" s="272">
        <v>14569.58</v>
      </c>
      <c r="AI19" s="163">
        <f t="shared" si="13"/>
        <v>80952.27</v>
      </c>
      <c r="AJ19" s="272">
        <v>66947.37</v>
      </c>
      <c r="AK19" s="272">
        <v>14718</v>
      </c>
      <c r="AL19" s="163">
        <f t="shared" si="14"/>
        <v>81665.37</v>
      </c>
      <c r="AM19" s="272">
        <v>66947.37</v>
      </c>
      <c r="AN19" s="32">
        <v>14718</v>
      </c>
      <c r="AO19" s="166">
        <f t="shared" si="15"/>
        <v>81665.37</v>
      </c>
      <c r="AP19" s="272">
        <f t="shared" si="16"/>
        <v>786386.16999999993</v>
      </c>
      <c r="AQ19" s="386">
        <f t="shared" si="17"/>
        <v>174004.88999999998</v>
      </c>
      <c r="AR19" s="12">
        <f>AP19+AQ19</f>
        <v>960391.05999999994</v>
      </c>
      <c r="AS19" s="201">
        <f>(F19+I19+L19)/3</f>
        <v>64622.18</v>
      </c>
      <c r="AT19" s="196"/>
      <c r="AU19" s="196" t="e">
        <f t="shared" si="19"/>
        <v>#DIV/0!</v>
      </c>
      <c r="AV19" s="225">
        <f>(F19+I19+L19+O19+R19+U19)/6</f>
        <v>64381.568333333336</v>
      </c>
      <c r="AW19" s="225"/>
      <c r="AX19" s="225" t="e">
        <f t="shared" si="1"/>
        <v>#DIV/0!</v>
      </c>
      <c r="AY19" s="251">
        <f t="shared" si="21"/>
        <v>65123.193333333329</v>
      </c>
      <c r="AZ19" s="358"/>
      <c r="BA19" s="361" t="e">
        <f t="shared" si="2"/>
        <v>#DIV/0!</v>
      </c>
      <c r="BB19" s="163">
        <f>AP19/12</f>
        <v>65532.180833333325</v>
      </c>
      <c r="BC19" s="388">
        <v>38906.04</v>
      </c>
      <c r="BD19" s="163">
        <f t="shared" si="3"/>
        <v>1.6843703659723097</v>
      </c>
      <c r="BE19" s="145"/>
      <c r="BF19" s="4"/>
      <c r="BG19" s="4"/>
      <c r="BH19" s="4"/>
      <c r="BI19" s="50">
        <f t="shared" si="23"/>
        <v>65532.180833333325</v>
      </c>
      <c r="BJ19" s="50"/>
      <c r="BK19" s="4"/>
      <c r="BL19" s="4"/>
    </row>
    <row r="20" spans="1:64" ht="37.5" customHeight="1" thickBot="1">
      <c r="A20" s="476"/>
      <c r="B20" s="108">
        <v>2</v>
      </c>
      <c r="C20" s="111" t="s">
        <v>113</v>
      </c>
      <c r="D20" s="115" t="s">
        <v>109</v>
      </c>
      <c r="E20" s="113" t="s">
        <v>147</v>
      </c>
      <c r="F20" s="80">
        <v>43094.47</v>
      </c>
      <c r="G20" s="36">
        <v>29760.5</v>
      </c>
      <c r="H20" s="141">
        <f t="shared" si="6"/>
        <v>72854.97</v>
      </c>
      <c r="I20" s="34">
        <v>53826.13</v>
      </c>
      <c r="J20" s="36">
        <v>29760.5</v>
      </c>
      <c r="K20" s="174">
        <f t="shared" si="25"/>
        <v>83586.63</v>
      </c>
      <c r="L20" s="34">
        <v>49948.38</v>
      </c>
      <c r="M20" s="36">
        <v>29760.5</v>
      </c>
      <c r="N20" s="12">
        <f t="shared" si="7"/>
        <v>79708.88</v>
      </c>
      <c r="O20" s="34">
        <v>40186.1</v>
      </c>
      <c r="P20" s="36">
        <v>30731.88</v>
      </c>
      <c r="Q20" s="13">
        <f t="shared" si="8"/>
        <v>70917.98</v>
      </c>
      <c r="R20" s="34">
        <v>41226.120000000003</v>
      </c>
      <c r="S20" s="36">
        <v>29731.88</v>
      </c>
      <c r="T20" s="13">
        <f t="shared" si="9"/>
        <v>70958</v>
      </c>
      <c r="U20" s="34">
        <v>38256.03</v>
      </c>
      <c r="V20" s="36">
        <v>47193.99</v>
      </c>
      <c r="W20" s="12">
        <f t="shared" si="10"/>
        <v>85450.01999999999</v>
      </c>
      <c r="X20" s="34">
        <v>53726.95</v>
      </c>
      <c r="Y20" s="36">
        <v>28457.64</v>
      </c>
      <c r="Z20" s="10">
        <f t="shared" si="5"/>
        <v>82184.59</v>
      </c>
      <c r="AA20" s="34">
        <v>42560.13</v>
      </c>
      <c r="AB20" s="36">
        <v>51470.3</v>
      </c>
      <c r="AC20" s="13">
        <f t="shared" si="11"/>
        <v>94030.43</v>
      </c>
      <c r="AD20" s="34">
        <v>59852.32</v>
      </c>
      <c r="AE20" s="36">
        <v>29821.63</v>
      </c>
      <c r="AF20" s="13">
        <f t="shared" si="12"/>
        <v>89673.95</v>
      </c>
      <c r="AG20" s="34">
        <v>45658.59</v>
      </c>
      <c r="AH20" s="36">
        <v>28190.86</v>
      </c>
      <c r="AI20" s="13">
        <f t="shared" si="13"/>
        <v>73849.45</v>
      </c>
      <c r="AJ20" s="34">
        <v>31204.400000000001</v>
      </c>
      <c r="AK20" s="36">
        <v>18331.509999999998</v>
      </c>
      <c r="AL20" s="13">
        <f t="shared" si="14"/>
        <v>49535.91</v>
      </c>
      <c r="AM20" s="34">
        <v>40629.019999999997</v>
      </c>
      <c r="AN20" s="36">
        <v>29162.3</v>
      </c>
      <c r="AO20" s="12">
        <f t="shared" si="15"/>
        <v>69791.319999999992</v>
      </c>
      <c r="AP20" s="42">
        <f t="shared" si="16"/>
        <v>540168.64</v>
      </c>
      <c r="AQ20" s="345">
        <f t="shared" si="17"/>
        <v>382373.49</v>
      </c>
      <c r="AR20" s="13">
        <f t="shared" si="18"/>
        <v>922542.13</v>
      </c>
      <c r="AS20" s="141">
        <f t="shared" si="24"/>
        <v>48956.326666666668</v>
      </c>
      <c r="AT20" s="174"/>
      <c r="AU20" s="174" t="e">
        <f t="shared" si="19"/>
        <v>#DIV/0!</v>
      </c>
      <c r="AV20" s="213">
        <f t="shared" si="20"/>
        <v>44422.871666666666</v>
      </c>
      <c r="AW20" s="215"/>
      <c r="AX20" s="215" t="e">
        <f t="shared" si="1"/>
        <v>#DIV/0!</v>
      </c>
      <c r="AY20" s="235">
        <f t="shared" si="21"/>
        <v>46964.07</v>
      </c>
      <c r="AZ20" s="239"/>
      <c r="BA20" s="239" t="e">
        <f t="shared" si="2"/>
        <v>#DIV/0!</v>
      </c>
      <c r="BB20" s="13">
        <f t="shared" si="22"/>
        <v>45014.053333333337</v>
      </c>
      <c r="BC20" s="12">
        <v>38906.04</v>
      </c>
      <c r="BD20" s="33">
        <f t="shared" si="3"/>
        <v>1.156993961177579</v>
      </c>
      <c r="BE20" s="145"/>
      <c r="BF20" s="4"/>
      <c r="BG20" s="4"/>
      <c r="BH20" s="4"/>
      <c r="BI20" s="50">
        <f t="shared" si="23"/>
        <v>45014.053333333337</v>
      </c>
      <c r="BJ20" s="50">
        <f t="shared" ref="BJ20:BJ24" si="26">BB20-BI20</f>
        <v>0</v>
      </c>
      <c r="BK20" s="4"/>
      <c r="BL20" s="4"/>
    </row>
    <row r="21" spans="1:64" s="3" customFormat="1" ht="36" customHeight="1" thickBot="1">
      <c r="A21" s="481" t="s">
        <v>44</v>
      </c>
      <c r="B21" s="95">
        <v>1</v>
      </c>
      <c r="C21" s="15" t="s">
        <v>45</v>
      </c>
      <c r="D21" s="15" t="s">
        <v>106</v>
      </c>
      <c r="E21" s="16"/>
      <c r="F21" s="41">
        <v>84072.59</v>
      </c>
      <c r="G21" s="19"/>
      <c r="H21" s="139">
        <f t="shared" si="6"/>
        <v>84072.59</v>
      </c>
      <c r="I21" s="17">
        <v>84072.59</v>
      </c>
      <c r="J21" s="19"/>
      <c r="K21" s="139">
        <f t="shared" si="25"/>
        <v>84072.59</v>
      </c>
      <c r="L21" s="17">
        <v>84072.59</v>
      </c>
      <c r="M21" s="19"/>
      <c r="N21" s="10">
        <f t="shared" si="7"/>
        <v>84072.59</v>
      </c>
      <c r="O21" s="17">
        <v>55658.91</v>
      </c>
      <c r="P21" s="19"/>
      <c r="Q21" s="10">
        <f t="shared" si="8"/>
        <v>55658.91</v>
      </c>
      <c r="R21" s="17">
        <v>83688.88</v>
      </c>
      <c r="S21" s="19"/>
      <c r="T21" s="10">
        <f t="shared" si="9"/>
        <v>83688.88</v>
      </c>
      <c r="U21" s="17">
        <v>83488.36</v>
      </c>
      <c r="V21" s="19"/>
      <c r="W21" s="13">
        <f t="shared" si="10"/>
        <v>83488.36</v>
      </c>
      <c r="X21" s="17">
        <v>83490.929999999993</v>
      </c>
      <c r="Y21" s="19"/>
      <c r="Z21" s="10">
        <f t="shared" si="5"/>
        <v>83490.929999999993</v>
      </c>
      <c r="AA21" s="17">
        <v>93796.26</v>
      </c>
      <c r="AB21" s="19"/>
      <c r="AC21" s="10">
        <f t="shared" si="11"/>
        <v>93796.26</v>
      </c>
      <c r="AD21" s="17">
        <v>86219.13</v>
      </c>
      <c r="AE21" s="19"/>
      <c r="AF21" s="10">
        <f t="shared" si="12"/>
        <v>86219.13</v>
      </c>
      <c r="AG21" s="17">
        <v>84129.95</v>
      </c>
      <c r="AH21" s="19"/>
      <c r="AI21" s="10">
        <f t="shared" si="13"/>
        <v>84129.95</v>
      </c>
      <c r="AJ21" s="17">
        <v>84129.95</v>
      </c>
      <c r="AK21" s="19"/>
      <c r="AL21" s="10">
        <f t="shared" si="14"/>
        <v>84129.95</v>
      </c>
      <c r="AM21" s="17">
        <v>84129.95</v>
      </c>
      <c r="AN21" s="19"/>
      <c r="AO21" s="10">
        <f t="shared" si="15"/>
        <v>84129.95</v>
      </c>
      <c r="AP21" s="17">
        <f t="shared" si="16"/>
        <v>990950.08999999985</v>
      </c>
      <c r="AQ21" s="19">
        <f t="shared" si="17"/>
        <v>0</v>
      </c>
      <c r="AR21" s="10">
        <f t="shared" si="18"/>
        <v>990950.08999999985</v>
      </c>
      <c r="AS21" s="139">
        <f t="shared" si="24"/>
        <v>84072.59</v>
      </c>
      <c r="AT21" s="139"/>
      <c r="AU21" s="288" t="e">
        <f t="shared" si="19"/>
        <v>#DIV/0!</v>
      </c>
      <c r="AV21" s="210">
        <f t="shared" si="20"/>
        <v>79175.653333333335</v>
      </c>
      <c r="AW21" s="218"/>
      <c r="AX21" s="218" t="e">
        <f t="shared" si="1"/>
        <v>#DIV/0!</v>
      </c>
      <c r="AY21" s="234">
        <f t="shared" si="21"/>
        <v>82062.248888888891</v>
      </c>
      <c r="AZ21" s="241"/>
      <c r="BA21" s="241" t="e">
        <f t="shared" si="2"/>
        <v>#DIV/0!</v>
      </c>
      <c r="BB21" s="10">
        <f t="shared" si="22"/>
        <v>82579.174166666649</v>
      </c>
      <c r="BC21" s="10">
        <v>41088.57</v>
      </c>
      <c r="BD21" s="10">
        <f t="shared" si="3"/>
        <v>2.0097845743151113</v>
      </c>
      <c r="BE21" s="145"/>
      <c r="BF21" s="4"/>
      <c r="BG21" s="4"/>
      <c r="BH21" s="4"/>
      <c r="BI21" s="50">
        <f t="shared" si="23"/>
        <v>82579.174166666649</v>
      </c>
      <c r="BJ21" s="50">
        <f t="shared" si="26"/>
        <v>0</v>
      </c>
      <c r="BK21" s="4"/>
      <c r="BL21" s="4"/>
    </row>
    <row r="22" spans="1:64" s="3" customFormat="1" ht="28.8" thickBot="1">
      <c r="A22" s="476"/>
      <c r="B22" s="112">
        <v>2</v>
      </c>
      <c r="C22" s="110" t="s">
        <v>134</v>
      </c>
      <c r="D22" s="115" t="s">
        <v>109</v>
      </c>
      <c r="E22" s="104" t="s">
        <v>131</v>
      </c>
      <c r="F22" s="80">
        <v>29679.439999999999</v>
      </c>
      <c r="G22" s="36">
        <v>30050.75</v>
      </c>
      <c r="H22" s="141">
        <f t="shared" si="6"/>
        <v>59730.19</v>
      </c>
      <c r="I22" s="80">
        <v>30552.82</v>
      </c>
      <c r="J22" s="36">
        <v>30050.67</v>
      </c>
      <c r="K22" s="154">
        <f t="shared" si="25"/>
        <v>60603.49</v>
      </c>
      <c r="L22" s="80">
        <v>30000.82</v>
      </c>
      <c r="M22" s="36">
        <v>29883.75</v>
      </c>
      <c r="N22" s="12">
        <f t="shared" si="7"/>
        <v>59884.57</v>
      </c>
      <c r="O22" s="34">
        <v>24816.37</v>
      </c>
      <c r="P22" s="36">
        <v>25000.25</v>
      </c>
      <c r="Q22" s="13">
        <f t="shared" si="8"/>
        <v>49816.619999999995</v>
      </c>
      <c r="R22" s="34">
        <v>43900.76</v>
      </c>
      <c r="S22" s="36">
        <v>33147.67</v>
      </c>
      <c r="T22" s="13">
        <f t="shared" si="9"/>
        <v>77048.429999999993</v>
      </c>
      <c r="U22" s="34">
        <v>34153.589999999997</v>
      </c>
      <c r="V22" s="36">
        <v>28617.73</v>
      </c>
      <c r="W22" s="33">
        <f t="shared" si="10"/>
        <v>62771.319999999992</v>
      </c>
      <c r="X22" s="34">
        <v>37871.97</v>
      </c>
      <c r="Y22" s="36">
        <v>30506.81</v>
      </c>
      <c r="Z22" s="13">
        <f>X22+Y22</f>
        <v>68378.78</v>
      </c>
      <c r="AA22" s="34">
        <v>58098.36</v>
      </c>
      <c r="AB22" s="36">
        <v>28607.67</v>
      </c>
      <c r="AC22" s="13">
        <f t="shared" si="11"/>
        <v>86706.03</v>
      </c>
      <c r="AD22" s="34">
        <v>46561.8</v>
      </c>
      <c r="AE22" s="36">
        <v>35529.07</v>
      </c>
      <c r="AF22" s="13">
        <f t="shared" si="12"/>
        <v>82090.87</v>
      </c>
      <c r="AG22" s="34">
        <v>16327.73</v>
      </c>
      <c r="AH22" s="36">
        <v>24577.11</v>
      </c>
      <c r="AI22" s="13">
        <f t="shared" si="13"/>
        <v>40904.839999999997</v>
      </c>
      <c r="AJ22" s="34">
        <v>30678.91</v>
      </c>
      <c r="AK22" s="36">
        <v>27567.13</v>
      </c>
      <c r="AL22" s="13">
        <f t="shared" si="14"/>
        <v>58246.04</v>
      </c>
      <c r="AM22" s="34">
        <v>30127.03</v>
      </c>
      <c r="AN22" s="36">
        <v>31696.07</v>
      </c>
      <c r="AO22" s="13">
        <f t="shared" si="15"/>
        <v>61823.1</v>
      </c>
      <c r="AP22" s="17">
        <f t="shared" si="16"/>
        <v>412769.6</v>
      </c>
      <c r="AQ22" s="19">
        <f t="shared" si="17"/>
        <v>355234.68</v>
      </c>
      <c r="AR22" s="13">
        <f t="shared" si="18"/>
        <v>768004.28</v>
      </c>
      <c r="AS22" s="139">
        <f t="shared" si="24"/>
        <v>30077.693333333329</v>
      </c>
      <c r="AT22" s="139"/>
      <c r="AU22" s="289" t="e">
        <f t="shared" si="19"/>
        <v>#DIV/0!</v>
      </c>
      <c r="AV22" s="213">
        <f t="shared" si="20"/>
        <v>32183.966666666664</v>
      </c>
      <c r="AW22" s="219"/>
      <c r="AX22" s="219" t="e">
        <f>AV22/AW22</f>
        <v>#DIV/0!</v>
      </c>
      <c r="AY22" s="235">
        <f t="shared" si="21"/>
        <v>37292.881111111114</v>
      </c>
      <c r="AZ22" s="242"/>
      <c r="BA22" s="242" t="e">
        <f>AY22/AZ22</f>
        <v>#DIV/0!</v>
      </c>
      <c r="BB22" s="10">
        <f t="shared" si="22"/>
        <v>34397.466666666667</v>
      </c>
      <c r="BC22" s="10">
        <v>41088.57</v>
      </c>
      <c r="BD22" s="13">
        <f>BB22/BC22</f>
        <v>0.83715414448998027</v>
      </c>
      <c r="BE22" s="145"/>
      <c r="BF22" s="4"/>
      <c r="BG22" s="4"/>
      <c r="BH22" s="4"/>
      <c r="BI22" s="50">
        <f t="shared" si="23"/>
        <v>34397.466666666667</v>
      </c>
      <c r="BJ22" s="50">
        <f t="shared" si="26"/>
        <v>0</v>
      </c>
      <c r="BK22" s="4"/>
      <c r="BL22" s="4"/>
    </row>
    <row r="23" spans="1:64" ht="28.8" thickBot="1">
      <c r="A23" s="116" t="s">
        <v>68</v>
      </c>
      <c r="B23" s="99">
        <v>1</v>
      </c>
      <c r="C23" s="100" t="s">
        <v>69</v>
      </c>
      <c r="D23" s="100" t="s">
        <v>103</v>
      </c>
      <c r="E23" s="100"/>
      <c r="F23" s="75">
        <v>73844.100000000006</v>
      </c>
      <c r="G23" s="49"/>
      <c r="H23" s="139">
        <f t="shared" si="6"/>
        <v>73844.100000000006</v>
      </c>
      <c r="I23" s="75">
        <v>73844.100000000006</v>
      </c>
      <c r="J23" s="49"/>
      <c r="K23" s="140">
        <f t="shared" si="25"/>
        <v>73844.100000000006</v>
      </c>
      <c r="L23" s="75">
        <v>69567.960000000006</v>
      </c>
      <c r="M23" s="49"/>
      <c r="N23" s="21">
        <f t="shared" si="7"/>
        <v>69567.960000000006</v>
      </c>
      <c r="O23" s="48">
        <v>71653.63</v>
      </c>
      <c r="P23" s="49"/>
      <c r="Q23" s="10">
        <f t="shared" si="8"/>
        <v>71653.63</v>
      </c>
      <c r="R23" s="48">
        <v>71653.63</v>
      </c>
      <c r="S23" s="49"/>
      <c r="T23" s="10">
        <f t="shared" si="9"/>
        <v>71653.63</v>
      </c>
      <c r="U23" s="48">
        <v>71653.63</v>
      </c>
      <c r="V23" s="49"/>
      <c r="W23" s="11">
        <f t="shared" si="10"/>
        <v>71653.63</v>
      </c>
      <c r="X23" s="48">
        <v>74418.73</v>
      </c>
      <c r="Y23" s="49"/>
      <c r="Z23" s="13">
        <f t="shared" ref="Z23:Z94" si="27">X23+Y23</f>
        <v>74418.73</v>
      </c>
      <c r="AA23" s="48">
        <v>73195.34</v>
      </c>
      <c r="AB23" s="49"/>
      <c r="AC23" s="10">
        <f t="shared" si="11"/>
        <v>73195.34</v>
      </c>
      <c r="AD23" s="48">
        <v>74171.289999999994</v>
      </c>
      <c r="AE23" s="49"/>
      <c r="AF23" s="10">
        <f t="shared" si="12"/>
        <v>74171.289999999994</v>
      </c>
      <c r="AG23" s="48">
        <v>71330.94</v>
      </c>
      <c r="AH23" s="49"/>
      <c r="AI23" s="10">
        <f t="shared" si="13"/>
        <v>71330.94</v>
      </c>
      <c r="AJ23" s="48">
        <v>73330.94</v>
      </c>
      <c r="AK23" s="49"/>
      <c r="AL23" s="10">
        <f t="shared" si="14"/>
        <v>73330.94</v>
      </c>
      <c r="AM23" s="48">
        <v>71330.94</v>
      </c>
      <c r="AN23" s="49"/>
      <c r="AO23" s="10">
        <f t="shared" si="15"/>
        <v>71330.94</v>
      </c>
      <c r="AP23" s="17">
        <f t="shared" si="16"/>
        <v>869995.23</v>
      </c>
      <c r="AQ23" s="19">
        <f t="shared" si="17"/>
        <v>0</v>
      </c>
      <c r="AR23" s="10">
        <f t="shared" si="18"/>
        <v>869995.23</v>
      </c>
      <c r="AS23" s="139">
        <f t="shared" si="24"/>
        <v>72418.720000000016</v>
      </c>
      <c r="AT23" s="192"/>
      <c r="AU23" s="290" t="e">
        <f t="shared" si="19"/>
        <v>#DIV/0!</v>
      </c>
      <c r="AV23" s="210">
        <f t="shared" si="20"/>
        <v>72036.175000000003</v>
      </c>
      <c r="AW23" s="210"/>
      <c r="AX23" s="210" t="e">
        <f t="shared" si="1"/>
        <v>#DIV/0!</v>
      </c>
      <c r="AY23" s="237">
        <f t="shared" si="21"/>
        <v>72666.934444444443</v>
      </c>
      <c r="AZ23" s="237"/>
      <c r="BA23" s="237" t="e">
        <f t="shared" si="2"/>
        <v>#DIV/0!</v>
      </c>
      <c r="BB23" s="10">
        <f t="shared" si="22"/>
        <v>72499.602499999994</v>
      </c>
      <c r="BC23" s="11">
        <v>43275.09</v>
      </c>
      <c r="BD23" s="47">
        <f t="shared" si="3"/>
        <v>1.6753195082898731</v>
      </c>
      <c r="BE23" s="145"/>
      <c r="BF23" s="4"/>
      <c r="BG23" s="4"/>
      <c r="BH23" s="4"/>
      <c r="BI23" s="50">
        <f t="shared" si="23"/>
        <v>72499.602499999994</v>
      </c>
      <c r="BJ23" s="50">
        <f t="shared" si="26"/>
        <v>0</v>
      </c>
      <c r="BK23" s="4"/>
      <c r="BL23" s="4"/>
    </row>
    <row r="24" spans="1:64" ht="40.5" customHeight="1" thickBot="1">
      <c r="A24" s="147" t="s">
        <v>96</v>
      </c>
      <c r="B24" s="108">
        <v>1</v>
      </c>
      <c r="C24" s="109" t="s">
        <v>148</v>
      </c>
      <c r="D24" s="111" t="s">
        <v>106</v>
      </c>
      <c r="E24" s="111"/>
      <c r="F24" s="48">
        <v>57885.75</v>
      </c>
      <c r="G24" s="49"/>
      <c r="H24" s="140">
        <f t="shared" si="6"/>
        <v>57885.75</v>
      </c>
      <c r="I24" s="48">
        <v>34731.449999999997</v>
      </c>
      <c r="J24" s="49"/>
      <c r="K24" s="140">
        <f t="shared" si="25"/>
        <v>34731.449999999997</v>
      </c>
      <c r="L24" s="48">
        <v>57885.75</v>
      </c>
      <c r="M24" s="49"/>
      <c r="N24" s="63">
        <f t="shared" si="7"/>
        <v>57885.75</v>
      </c>
      <c r="O24" s="48">
        <v>69243.11</v>
      </c>
      <c r="P24" s="49"/>
      <c r="Q24" s="11">
        <f t="shared" si="8"/>
        <v>69243.11</v>
      </c>
      <c r="R24" s="48">
        <v>69686.11</v>
      </c>
      <c r="S24" s="49"/>
      <c r="T24" s="47">
        <f t="shared" si="9"/>
        <v>69686.11</v>
      </c>
      <c r="U24" s="48">
        <v>62146.11</v>
      </c>
      <c r="V24" s="49"/>
      <c r="W24" s="47">
        <f t="shared" si="10"/>
        <v>62146.11</v>
      </c>
      <c r="X24" s="48">
        <v>62855.66</v>
      </c>
      <c r="Y24" s="49"/>
      <c r="Z24" s="13">
        <f t="shared" si="27"/>
        <v>62855.66</v>
      </c>
      <c r="AA24" s="48">
        <v>70351.990000000005</v>
      </c>
      <c r="AB24" s="49"/>
      <c r="AC24" s="47">
        <f t="shared" si="11"/>
        <v>70351.990000000005</v>
      </c>
      <c r="AD24" s="48">
        <v>64921.279999999999</v>
      </c>
      <c r="AE24" s="49"/>
      <c r="AF24" s="47">
        <f t="shared" si="12"/>
        <v>64921.279999999999</v>
      </c>
      <c r="AG24" s="48">
        <v>66603.09</v>
      </c>
      <c r="AH24" s="49"/>
      <c r="AI24" s="47">
        <f t="shared" si="13"/>
        <v>66603.09</v>
      </c>
      <c r="AJ24" s="48">
        <v>59549.43</v>
      </c>
      <c r="AK24" s="49"/>
      <c r="AL24" s="47">
        <f t="shared" si="14"/>
        <v>59549.43</v>
      </c>
      <c r="AM24" s="48">
        <v>58324.09</v>
      </c>
      <c r="AN24" s="49"/>
      <c r="AO24" s="47">
        <f t="shared" si="15"/>
        <v>58324.09</v>
      </c>
      <c r="AP24" s="17">
        <f t="shared" si="16"/>
        <v>734183.82</v>
      </c>
      <c r="AQ24" s="19">
        <f t="shared" si="17"/>
        <v>0</v>
      </c>
      <c r="AR24" s="47">
        <f t="shared" si="18"/>
        <v>734183.82</v>
      </c>
      <c r="AS24" s="192">
        <f t="shared" si="24"/>
        <v>50167.65</v>
      </c>
      <c r="AT24" s="192"/>
      <c r="AU24" s="290" t="e">
        <f t="shared" si="19"/>
        <v>#DIV/0!</v>
      </c>
      <c r="AV24" s="220">
        <f t="shared" si="20"/>
        <v>58596.38</v>
      </c>
      <c r="AW24" s="215"/>
      <c r="AX24" s="215" t="e">
        <f>AV24/AW24</f>
        <v>#DIV/0!</v>
      </c>
      <c r="AY24" s="239">
        <f t="shared" si="21"/>
        <v>61078.578888888886</v>
      </c>
      <c r="AZ24" s="239"/>
      <c r="BA24" s="237" t="e">
        <f>AY24/AZ24</f>
        <v>#DIV/0!</v>
      </c>
      <c r="BB24" s="47">
        <f t="shared" si="22"/>
        <v>61181.984999999993</v>
      </c>
      <c r="BC24" s="276">
        <v>42068.52</v>
      </c>
      <c r="BD24" s="163">
        <f>BB24/BC24</f>
        <v>1.4543412746633348</v>
      </c>
      <c r="BE24" s="145"/>
      <c r="BF24" s="4"/>
      <c r="BG24" s="4"/>
      <c r="BH24" s="168"/>
      <c r="BI24" s="50">
        <f t="shared" si="23"/>
        <v>61181.984999999993</v>
      </c>
      <c r="BJ24" s="50">
        <f t="shared" si="26"/>
        <v>0</v>
      </c>
      <c r="BK24" s="4"/>
      <c r="BL24" s="4"/>
    </row>
    <row r="25" spans="1:64" ht="40.5" customHeight="1" thickBot="1">
      <c r="A25" s="147" t="s">
        <v>175</v>
      </c>
      <c r="B25" s="99"/>
      <c r="C25" s="101" t="s">
        <v>190</v>
      </c>
      <c r="D25" s="100" t="s">
        <v>103</v>
      </c>
      <c r="E25" s="100"/>
      <c r="F25" s="24">
        <v>47419.12</v>
      </c>
      <c r="G25" s="25"/>
      <c r="H25" s="140">
        <f t="shared" si="6"/>
        <v>47419.12</v>
      </c>
      <c r="I25" s="26">
        <v>57580.36</v>
      </c>
      <c r="J25" s="25"/>
      <c r="K25" s="154">
        <f t="shared" si="25"/>
        <v>57580.36</v>
      </c>
      <c r="L25" s="26">
        <v>57580.36</v>
      </c>
      <c r="M25" s="25"/>
      <c r="N25" s="11">
        <f t="shared" si="7"/>
        <v>57580.36</v>
      </c>
      <c r="O25" s="26">
        <v>59345.06</v>
      </c>
      <c r="P25" s="25"/>
      <c r="Q25" s="11">
        <f t="shared" si="8"/>
        <v>59345.06</v>
      </c>
      <c r="R25" s="26">
        <v>59345.06</v>
      </c>
      <c r="S25" s="25"/>
      <c r="T25" s="11">
        <f t="shared" si="9"/>
        <v>59345.06</v>
      </c>
      <c r="U25" s="26">
        <v>59345.06</v>
      </c>
      <c r="V25" s="25"/>
      <c r="W25" s="11">
        <f t="shared" si="10"/>
        <v>59345.06</v>
      </c>
      <c r="X25" s="26">
        <v>40675.160000000003</v>
      </c>
      <c r="Y25" s="25"/>
      <c r="Z25" s="13">
        <f t="shared" si="27"/>
        <v>40675.160000000003</v>
      </c>
      <c r="AA25" s="26">
        <v>60077.21</v>
      </c>
      <c r="AB25" s="25"/>
      <c r="AC25" s="11">
        <f t="shared" si="11"/>
        <v>60077.21</v>
      </c>
      <c r="AD25" s="26">
        <v>60604.77</v>
      </c>
      <c r="AE25" s="25"/>
      <c r="AF25" s="11">
        <f t="shared" si="12"/>
        <v>60604.77</v>
      </c>
      <c r="AG25" s="26">
        <v>58612.91</v>
      </c>
      <c r="AH25" s="25"/>
      <c r="AI25" s="11">
        <f t="shared" si="13"/>
        <v>58612.91</v>
      </c>
      <c r="AJ25" s="26">
        <v>58612.91</v>
      </c>
      <c r="AK25" s="25"/>
      <c r="AL25" s="11">
        <f t="shared" si="14"/>
        <v>58612.91</v>
      </c>
      <c r="AM25" s="26">
        <v>58612.91</v>
      </c>
      <c r="AN25" s="25"/>
      <c r="AO25" s="11">
        <f t="shared" si="15"/>
        <v>58612.91</v>
      </c>
      <c r="AP25" s="17">
        <f t="shared" si="16"/>
        <v>677810.89000000013</v>
      </c>
      <c r="AQ25" s="19">
        <f t="shared" si="17"/>
        <v>0</v>
      </c>
      <c r="AR25" s="11">
        <f>AP25+AQ25</f>
        <v>677810.89000000013</v>
      </c>
      <c r="AS25" s="192">
        <f>(F25+I25+L25)/3</f>
        <v>54193.280000000006</v>
      </c>
      <c r="AT25" s="140"/>
      <c r="AU25" s="292" t="e">
        <f t="shared" si="19"/>
        <v>#DIV/0!</v>
      </c>
      <c r="AV25" s="220">
        <f>(F25+I25+L25+O25+R25+U25)/6</f>
        <v>56769.170000000006</v>
      </c>
      <c r="AW25" s="212"/>
      <c r="AX25" s="215" t="e">
        <f>AV25/AW25</f>
        <v>#DIV/0!</v>
      </c>
      <c r="AY25" s="239">
        <f>(F25+I25+L25+O25+R25+U25+X25+AA25+AD25)/9</f>
        <v>55774.684444444458</v>
      </c>
      <c r="AZ25" s="237"/>
      <c r="BA25" s="236" t="e">
        <f>AY25/AZ25</f>
        <v>#DIV/0!</v>
      </c>
      <c r="BB25" s="11">
        <f>AP25/12</f>
        <v>56484.240833333344</v>
      </c>
      <c r="BC25" s="305">
        <v>37746.49</v>
      </c>
      <c r="BD25" s="163">
        <f>BB25/BC25</f>
        <v>1.4964104167919545</v>
      </c>
      <c r="BE25" s="145"/>
      <c r="BF25" s="4"/>
      <c r="BG25" s="4"/>
      <c r="BH25" s="168"/>
      <c r="BI25" s="50">
        <f t="shared" si="23"/>
        <v>56484.240833333344</v>
      </c>
      <c r="BJ25" s="50"/>
      <c r="BK25" s="4"/>
      <c r="BL25" s="4"/>
    </row>
    <row r="26" spans="1:64" s="3" customFormat="1" ht="28.2" thickBot="1">
      <c r="A26" s="147" t="s">
        <v>46</v>
      </c>
      <c r="B26" s="108">
        <v>2</v>
      </c>
      <c r="C26" s="341" t="s">
        <v>149</v>
      </c>
      <c r="D26" s="111" t="s">
        <v>39</v>
      </c>
      <c r="E26" s="111"/>
      <c r="F26" s="80">
        <v>67582.39</v>
      </c>
      <c r="G26" s="36"/>
      <c r="H26" s="141">
        <f t="shared" si="6"/>
        <v>67582.39</v>
      </c>
      <c r="I26" s="34">
        <v>72877.16</v>
      </c>
      <c r="J26" s="36"/>
      <c r="K26" s="154">
        <f t="shared" si="25"/>
        <v>72877.16</v>
      </c>
      <c r="L26" s="34">
        <v>72877.16</v>
      </c>
      <c r="M26" s="36"/>
      <c r="N26" s="12">
        <f t="shared" si="7"/>
        <v>72877.16</v>
      </c>
      <c r="O26" s="34">
        <v>70317.81</v>
      </c>
      <c r="P26" s="36"/>
      <c r="Q26" s="13">
        <f t="shared" si="8"/>
        <v>70317.81</v>
      </c>
      <c r="R26" s="34">
        <v>70317.81</v>
      </c>
      <c r="S26" s="36"/>
      <c r="T26" s="13">
        <f t="shared" si="9"/>
        <v>70317.81</v>
      </c>
      <c r="U26" s="34">
        <v>68029.5</v>
      </c>
      <c r="V26" s="36"/>
      <c r="W26" s="12">
        <f t="shared" si="10"/>
        <v>68029.5</v>
      </c>
      <c r="X26" s="34">
        <v>74338.83</v>
      </c>
      <c r="Y26" s="36"/>
      <c r="Z26" s="13">
        <f t="shared" si="27"/>
        <v>74338.83</v>
      </c>
      <c r="AA26" s="34">
        <v>77000.98</v>
      </c>
      <c r="AB26" s="36"/>
      <c r="AC26" s="13">
        <f t="shared" si="11"/>
        <v>77000.98</v>
      </c>
      <c r="AD26" s="34">
        <v>67672.210000000006</v>
      </c>
      <c r="AE26" s="36"/>
      <c r="AF26" s="13">
        <f t="shared" si="12"/>
        <v>67672.210000000006</v>
      </c>
      <c r="AG26" s="34">
        <v>58813.440000000002</v>
      </c>
      <c r="AH26" s="36"/>
      <c r="AI26" s="13">
        <f t="shared" si="13"/>
        <v>58813.440000000002</v>
      </c>
      <c r="AJ26" s="34">
        <v>58813.440000000002</v>
      </c>
      <c r="AK26" s="36"/>
      <c r="AL26" s="13">
        <f t="shared" si="14"/>
        <v>58813.440000000002</v>
      </c>
      <c r="AM26" s="34">
        <v>58813.440000000002</v>
      </c>
      <c r="AN26" s="36"/>
      <c r="AO26" s="13">
        <f t="shared" si="15"/>
        <v>58813.440000000002</v>
      </c>
      <c r="AP26" s="17">
        <f t="shared" si="16"/>
        <v>817454.16999999993</v>
      </c>
      <c r="AQ26" s="19">
        <f t="shared" si="17"/>
        <v>0</v>
      </c>
      <c r="AR26" s="13">
        <f t="shared" si="18"/>
        <v>817454.16999999993</v>
      </c>
      <c r="AS26" s="141">
        <f t="shared" si="24"/>
        <v>71112.236666666664</v>
      </c>
      <c r="AT26" s="174"/>
      <c r="AU26" s="291" t="e">
        <f t="shared" si="19"/>
        <v>#DIV/0!</v>
      </c>
      <c r="AV26" s="213">
        <f t="shared" si="20"/>
        <v>70333.638333333336</v>
      </c>
      <c r="AW26" s="221"/>
      <c r="AX26" s="221" t="e">
        <f>AV26/AW26</f>
        <v>#DIV/0!</v>
      </c>
      <c r="AY26" s="235">
        <f t="shared" si="21"/>
        <v>71223.761111111104</v>
      </c>
      <c r="AZ26" s="243"/>
      <c r="BA26" s="243" t="e">
        <f>AY26/AZ26</f>
        <v>#DIV/0!</v>
      </c>
      <c r="BB26" s="13">
        <f t="shared" si="22"/>
        <v>68121.180833333332</v>
      </c>
      <c r="BC26" s="12">
        <v>43451.06</v>
      </c>
      <c r="BD26" s="12">
        <f>BB26/BC26</f>
        <v>1.5677679861741769</v>
      </c>
      <c r="BE26" s="145"/>
      <c r="BF26" s="4"/>
      <c r="BG26" s="4"/>
      <c r="BH26" s="4"/>
      <c r="BI26" s="50">
        <f t="shared" si="23"/>
        <v>68121.180833333332</v>
      </c>
      <c r="BJ26" s="50"/>
      <c r="BK26" s="4"/>
      <c r="BL26" s="4"/>
    </row>
    <row r="27" spans="1:64" s="3" customFormat="1" ht="30.75" customHeight="1" thickBot="1">
      <c r="A27" s="149" t="s">
        <v>47</v>
      </c>
      <c r="B27" s="339">
        <v>1</v>
      </c>
      <c r="C27" s="342" t="s">
        <v>48</v>
      </c>
      <c r="D27" s="274" t="s">
        <v>123</v>
      </c>
      <c r="E27" s="311"/>
      <c r="F27" s="75">
        <v>75175.83</v>
      </c>
      <c r="G27" s="37"/>
      <c r="H27" s="198">
        <f t="shared" si="6"/>
        <v>75175.83</v>
      </c>
      <c r="I27" s="272">
        <v>78704.25</v>
      </c>
      <c r="J27" s="272"/>
      <c r="K27" s="337">
        <f t="shared" si="25"/>
        <v>78704.25</v>
      </c>
      <c r="L27" s="272">
        <v>75762.570000000007</v>
      </c>
      <c r="M27" s="272"/>
      <c r="N27" s="344">
        <f t="shared" si="7"/>
        <v>75762.570000000007</v>
      </c>
      <c r="O27" s="272">
        <v>71750.77</v>
      </c>
      <c r="P27" s="272"/>
      <c r="Q27" s="338">
        <f t="shared" si="8"/>
        <v>71750.77</v>
      </c>
      <c r="R27" s="17">
        <v>73424.34</v>
      </c>
      <c r="S27" s="272"/>
      <c r="T27" s="344">
        <f t="shared" si="9"/>
        <v>73424.34</v>
      </c>
      <c r="U27" s="272">
        <v>72796.39</v>
      </c>
      <c r="V27" s="272"/>
      <c r="W27" s="338">
        <f t="shared" si="10"/>
        <v>72796.39</v>
      </c>
      <c r="X27" s="48">
        <v>80317.81</v>
      </c>
      <c r="Y27" s="49"/>
      <c r="Z27" s="13">
        <f t="shared" si="27"/>
        <v>80317.81</v>
      </c>
      <c r="AA27" s="48">
        <v>77349.69</v>
      </c>
      <c r="AB27" s="49"/>
      <c r="AC27" s="10">
        <f t="shared" si="11"/>
        <v>77349.69</v>
      </c>
      <c r="AD27" s="48">
        <v>74840.89</v>
      </c>
      <c r="AE27" s="49"/>
      <c r="AF27" s="10">
        <f t="shared" si="12"/>
        <v>74840.89</v>
      </c>
      <c r="AG27" s="48">
        <v>79703.66</v>
      </c>
      <c r="AH27" s="49"/>
      <c r="AI27" s="10">
        <f t="shared" si="13"/>
        <v>79703.66</v>
      </c>
      <c r="AJ27" s="48">
        <v>76824.06</v>
      </c>
      <c r="AK27" s="49"/>
      <c r="AL27" s="10">
        <f t="shared" si="14"/>
        <v>76824.06</v>
      </c>
      <c r="AM27" s="48">
        <v>76824.06</v>
      </c>
      <c r="AN27" s="49"/>
      <c r="AO27" s="10">
        <f t="shared" si="15"/>
        <v>76824.06</v>
      </c>
      <c r="AP27" s="17">
        <f t="shared" si="16"/>
        <v>913474.32000000007</v>
      </c>
      <c r="AQ27" s="19">
        <f t="shared" si="17"/>
        <v>0</v>
      </c>
      <c r="AR27" s="10">
        <f t="shared" si="18"/>
        <v>913474.32000000007</v>
      </c>
      <c r="AS27" s="139">
        <f t="shared" si="24"/>
        <v>76547.55</v>
      </c>
      <c r="AT27" s="139"/>
      <c r="AU27" s="288" t="e">
        <f t="shared" si="19"/>
        <v>#DIV/0!</v>
      </c>
      <c r="AV27" s="210">
        <f t="shared" si="20"/>
        <v>74602.358333333337</v>
      </c>
      <c r="AW27" s="218"/>
      <c r="AX27" s="218" t="e">
        <f t="shared" si="1"/>
        <v>#DIV/0!</v>
      </c>
      <c r="AY27" s="234">
        <f t="shared" si="21"/>
        <v>75569.171111111107</v>
      </c>
      <c r="AZ27" s="241"/>
      <c r="BA27" s="241" t="e">
        <f t="shared" si="2"/>
        <v>#DIV/0!</v>
      </c>
      <c r="BB27" s="10">
        <f t="shared" si="22"/>
        <v>76122.86</v>
      </c>
      <c r="BC27" s="10">
        <v>40612.050000000003</v>
      </c>
      <c r="BD27" s="10">
        <f t="shared" si="3"/>
        <v>1.8743909750923677</v>
      </c>
      <c r="BE27" s="145"/>
      <c r="BF27" s="4"/>
      <c r="BG27" s="4"/>
      <c r="BH27" s="4"/>
      <c r="BI27" s="50">
        <f t="shared" si="23"/>
        <v>76122.86</v>
      </c>
      <c r="BJ27" s="50">
        <f>BB27-BI27</f>
        <v>0</v>
      </c>
      <c r="BK27" s="4"/>
      <c r="BL27" s="4"/>
    </row>
    <row r="28" spans="1:64" s="3" customFormat="1" ht="27.75" customHeight="1" thickBot="1">
      <c r="A28" s="149" t="s">
        <v>49</v>
      </c>
      <c r="B28" s="340">
        <v>1</v>
      </c>
      <c r="C28" s="311" t="s">
        <v>143</v>
      </c>
      <c r="D28" s="311" t="s">
        <v>108</v>
      </c>
      <c r="E28" s="274"/>
      <c r="F28" s="66">
        <v>81365.539999999994</v>
      </c>
      <c r="G28" s="29"/>
      <c r="H28" s="198">
        <f t="shared" si="6"/>
        <v>81365.539999999994</v>
      </c>
      <c r="I28" s="272">
        <v>80290.83</v>
      </c>
      <c r="J28" s="272"/>
      <c r="K28" s="337">
        <f t="shared" si="25"/>
        <v>80290.83</v>
      </c>
      <c r="L28" s="272">
        <v>75883.66</v>
      </c>
      <c r="M28" s="272"/>
      <c r="N28" s="344">
        <f t="shared" si="7"/>
        <v>75883.66</v>
      </c>
      <c r="O28" s="272">
        <v>79752.34</v>
      </c>
      <c r="P28" s="272"/>
      <c r="Q28" s="338">
        <f t="shared" si="8"/>
        <v>79752.34</v>
      </c>
      <c r="R28" s="27">
        <v>78643.05</v>
      </c>
      <c r="S28" s="272"/>
      <c r="T28" s="344">
        <f t="shared" si="9"/>
        <v>78643.05</v>
      </c>
      <c r="U28" s="272">
        <v>73125.33</v>
      </c>
      <c r="V28" s="272"/>
      <c r="W28" s="338">
        <f t="shared" si="10"/>
        <v>73125.33</v>
      </c>
      <c r="X28" s="17">
        <v>81216.639999999999</v>
      </c>
      <c r="Y28" s="19"/>
      <c r="Z28" s="13">
        <f t="shared" si="27"/>
        <v>81216.639999999999</v>
      </c>
      <c r="AA28" s="17">
        <v>86206.96</v>
      </c>
      <c r="AB28" s="19"/>
      <c r="AC28" s="10">
        <f t="shared" si="11"/>
        <v>86206.96</v>
      </c>
      <c r="AD28" s="17">
        <v>81731.960000000006</v>
      </c>
      <c r="AE28" s="19"/>
      <c r="AF28" s="10">
        <f t="shared" si="12"/>
        <v>81731.960000000006</v>
      </c>
      <c r="AG28" s="17">
        <v>80458.990000000005</v>
      </c>
      <c r="AH28" s="19"/>
      <c r="AI28" s="10">
        <f t="shared" si="13"/>
        <v>80458.990000000005</v>
      </c>
      <c r="AJ28" s="17">
        <v>80458.990000000005</v>
      </c>
      <c r="AK28" s="19"/>
      <c r="AL28" s="10">
        <f t="shared" si="14"/>
        <v>80458.990000000005</v>
      </c>
      <c r="AM28" s="17">
        <v>80458.990000000005</v>
      </c>
      <c r="AN28" s="19"/>
      <c r="AO28" s="10">
        <f t="shared" si="15"/>
        <v>80458.990000000005</v>
      </c>
      <c r="AP28" s="17">
        <f t="shared" si="16"/>
        <v>959593.27999999991</v>
      </c>
      <c r="AQ28" s="19">
        <f t="shared" si="17"/>
        <v>0</v>
      </c>
      <c r="AR28" s="10">
        <f t="shared" si="18"/>
        <v>959593.27999999991</v>
      </c>
      <c r="AS28" s="139">
        <f t="shared" si="24"/>
        <v>79180.009999999995</v>
      </c>
      <c r="AT28" s="139"/>
      <c r="AU28" s="288" t="e">
        <f t="shared" si="19"/>
        <v>#DIV/0!</v>
      </c>
      <c r="AV28" s="210">
        <f t="shared" si="20"/>
        <v>78176.791666666672</v>
      </c>
      <c r="AW28" s="218"/>
      <c r="AX28" s="218" t="e">
        <f t="shared" si="1"/>
        <v>#DIV/0!</v>
      </c>
      <c r="AY28" s="234">
        <f t="shared" si="21"/>
        <v>79801.812222222215</v>
      </c>
      <c r="AZ28" s="241"/>
      <c r="BA28" s="241" t="e">
        <f t="shared" si="2"/>
        <v>#DIV/0!</v>
      </c>
      <c r="BB28" s="10">
        <f t="shared" si="22"/>
        <v>79966.106666666659</v>
      </c>
      <c r="BC28" s="10">
        <v>41084.35</v>
      </c>
      <c r="BD28" s="10">
        <f t="shared" si="3"/>
        <v>1.946388507221525</v>
      </c>
      <c r="BE28" s="145"/>
      <c r="BF28" s="4"/>
      <c r="BG28" s="4"/>
      <c r="BH28" s="4"/>
      <c r="BI28" s="50">
        <f t="shared" si="23"/>
        <v>79966.106666666659</v>
      </c>
      <c r="BJ28" s="50">
        <f>BB28-BI28</f>
        <v>0</v>
      </c>
      <c r="BK28" s="4"/>
      <c r="BL28" s="4"/>
    </row>
    <row r="29" spans="1:64" s="4" customFormat="1" ht="28.8" thickBot="1">
      <c r="A29" s="116" t="s">
        <v>66</v>
      </c>
      <c r="B29" s="99">
        <v>1</v>
      </c>
      <c r="C29" s="113" t="s">
        <v>67</v>
      </c>
      <c r="D29" s="113" t="s">
        <v>103</v>
      </c>
      <c r="E29" s="113"/>
      <c r="F29" s="24">
        <v>69781.759999999995</v>
      </c>
      <c r="G29" s="25"/>
      <c r="H29" s="139">
        <f t="shared" si="6"/>
        <v>69781.759999999995</v>
      </c>
      <c r="I29" s="67">
        <v>69781.759999999995</v>
      </c>
      <c r="J29" s="44"/>
      <c r="K29" s="140">
        <f t="shared" si="25"/>
        <v>69781.759999999995</v>
      </c>
      <c r="L29" s="67">
        <v>69781.759999999995</v>
      </c>
      <c r="M29" s="44"/>
      <c r="N29" s="21">
        <f t="shared" si="7"/>
        <v>69781.759999999995</v>
      </c>
      <c r="O29" s="42">
        <v>68917.84</v>
      </c>
      <c r="P29" s="44"/>
      <c r="Q29" s="10">
        <f t="shared" si="8"/>
        <v>68917.84</v>
      </c>
      <c r="R29" s="26">
        <v>68917.84</v>
      </c>
      <c r="S29" s="44"/>
      <c r="T29" s="10">
        <f t="shared" si="9"/>
        <v>68917.84</v>
      </c>
      <c r="U29" s="42">
        <v>68917.84</v>
      </c>
      <c r="V29" s="44"/>
      <c r="W29" s="11">
        <f t="shared" si="10"/>
        <v>68917.84</v>
      </c>
      <c r="X29" s="26">
        <v>76481.91</v>
      </c>
      <c r="Y29" s="25"/>
      <c r="Z29" s="13">
        <f t="shared" si="27"/>
        <v>76481.91</v>
      </c>
      <c r="AA29" s="26">
        <v>72949.440000000002</v>
      </c>
      <c r="AB29" s="25"/>
      <c r="AC29" s="10">
        <f t="shared" si="11"/>
        <v>72949.440000000002</v>
      </c>
      <c r="AD29" s="26">
        <v>72695.86</v>
      </c>
      <c r="AE29" s="25"/>
      <c r="AF29" s="10">
        <f t="shared" si="12"/>
        <v>72695.86</v>
      </c>
      <c r="AG29" s="26">
        <v>72720.17</v>
      </c>
      <c r="AH29" s="25"/>
      <c r="AI29" s="10">
        <f t="shared" si="13"/>
        <v>72720.17</v>
      </c>
      <c r="AJ29" s="26">
        <v>72720.17</v>
      </c>
      <c r="AK29" s="25"/>
      <c r="AL29" s="10">
        <f t="shared" si="14"/>
        <v>72720.17</v>
      </c>
      <c r="AM29" s="26">
        <v>72720.17</v>
      </c>
      <c r="AN29" s="25"/>
      <c r="AO29" s="10">
        <f t="shared" si="15"/>
        <v>72720.17</v>
      </c>
      <c r="AP29" s="17">
        <f t="shared" si="16"/>
        <v>856386.52</v>
      </c>
      <c r="AQ29" s="19">
        <f t="shared" si="17"/>
        <v>0</v>
      </c>
      <c r="AR29" s="10">
        <f t="shared" si="18"/>
        <v>856386.52</v>
      </c>
      <c r="AS29" s="139">
        <f t="shared" si="24"/>
        <v>69781.759999999995</v>
      </c>
      <c r="AT29" s="140"/>
      <c r="AU29" s="292" t="e">
        <f t="shared" si="19"/>
        <v>#DIV/0!</v>
      </c>
      <c r="AV29" s="210">
        <f t="shared" si="20"/>
        <v>69349.799999999988</v>
      </c>
      <c r="AW29" s="212"/>
      <c r="AX29" s="212" t="e">
        <f t="shared" si="1"/>
        <v>#DIV/0!</v>
      </c>
      <c r="AY29" s="234">
        <f t="shared" si="21"/>
        <v>70914.001111111094</v>
      </c>
      <c r="AZ29" s="237"/>
      <c r="BA29" s="237" t="e">
        <f t="shared" si="2"/>
        <v>#DIV/0!</v>
      </c>
      <c r="BB29" s="10">
        <f t="shared" si="22"/>
        <v>71365.543333333335</v>
      </c>
      <c r="BC29" s="11">
        <v>40786.9</v>
      </c>
      <c r="BD29" s="10">
        <f t="shared" si="3"/>
        <v>1.7497172703327131</v>
      </c>
      <c r="BE29" s="145"/>
      <c r="BI29" s="50">
        <f t="shared" si="23"/>
        <v>71365.543333333335</v>
      </c>
      <c r="BJ29" s="50">
        <f t="shared" ref="BJ29:BJ49" si="28">BB29-BI29</f>
        <v>0</v>
      </c>
    </row>
    <row r="30" spans="1:64" s="6" customFormat="1" ht="36" customHeight="1" thickBot="1">
      <c r="A30" s="477" t="s">
        <v>56</v>
      </c>
      <c r="B30" s="105">
        <v>1</v>
      </c>
      <c r="C30" s="119" t="s">
        <v>135</v>
      </c>
      <c r="D30" s="120" t="s">
        <v>126</v>
      </c>
      <c r="E30" s="106"/>
      <c r="F30" s="71">
        <v>91262.17</v>
      </c>
      <c r="G30" s="78"/>
      <c r="H30" s="139">
        <f t="shared" si="6"/>
        <v>91262.17</v>
      </c>
      <c r="I30" s="71">
        <v>91262.17</v>
      </c>
      <c r="J30" s="78"/>
      <c r="K30" s="139">
        <f t="shared" si="25"/>
        <v>91262.17</v>
      </c>
      <c r="L30" s="71">
        <v>91527.31</v>
      </c>
      <c r="M30" s="72"/>
      <c r="N30" s="10">
        <f t="shared" si="7"/>
        <v>91527.31</v>
      </c>
      <c r="O30" s="77">
        <v>88981.93</v>
      </c>
      <c r="P30" s="72"/>
      <c r="Q30" s="10">
        <f t="shared" si="8"/>
        <v>88981.93</v>
      </c>
      <c r="R30" s="77">
        <v>88981.93</v>
      </c>
      <c r="S30" s="78"/>
      <c r="T30" s="10">
        <f t="shared" si="9"/>
        <v>88981.93</v>
      </c>
      <c r="U30" s="77">
        <v>88379.12</v>
      </c>
      <c r="V30" s="72"/>
      <c r="W30" s="10">
        <f t="shared" si="10"/>
        <v>88379.12</v>
      </c>
      <c r="X30" s="76">
        <v>91632.23</v>
      </c>
      <c r="Y30" s="79"/>
      <c r="Z30" s="13">
        <f t="shared" si="27"/>
        <v>91632.23</v>
      </c>
      <c r="AA30" s="77">
        <v>96630.67</v>
      </c>
      <c r="AB30" s="72"/>
      <c r="AC30" s="10">
        <f t="shared" si="11"/>
        <v>96630.67</v>
      </c>
      <c r="AD30" s="77">
        <v>64396.02</v>
      </c>
      <c r="AE30" s="72"/>
      <c r="AF30" s="10">
        <f t="shared" si="12"/>
        <v>64396.02</v>
      </c>
      <c r="AG30" s="77">
        <v>92427.57</v>
      </c>
      <c r="AH30" s="72"/>
      <c r="AI30" s="10">
        <f t="shared" si="13"/>
        <v>92427.57</v>
      </c>
      <c r="AJ30" s="77">
        <v>92427.57</v>
      </c>
      <c r="AK30" s="72"/>
      <c r="AL30" s="10">
        <f t="shared" si="14"/>
        <v>92427.57</v>
      </c>
      <c r="AM30" s="77">
        <v>92427.57</v>
      </c>
      <c r="AN30" s="72"/>
      <c r="AO30" s="10">
        <f t="shared" si="15"/>
        <v>92427.57</v>
      </c>
      <c r="AP30" s="17">
        <f t="shared" si="16"/>
        <v>1070336.2600000002</v>
      </c>
      <c r="AQ30" s="19">
        <f t="shared" si="17"/>
        <v>0</v>
      </c>
      <c r="AR30" s="10">
        <f t="shared" si="18"/>
        <v>1070336.2600000002</v>
      </c>
      <c r="AS30" s="139">
        <f t="shared" si="24"/>
        <v>91350.55</v>
      </c>
      <c r="AT30" s="191"/>
      <c r="AU30" s="289" t="e">
        <f t="shared" si="19"/>
        <v>#DIV/0!</v>
      </c>
      <c r="AV30" s="210">
        <f t="shared" si="20"/>
        <v>90065.771666666667</v>
      </c>
      <c r="AW30" s="222"/>
      <c r="AX30" s="278" t="e">
        <f>AV30/AW30</f>
        <v>#DIV/0!</v>
      </c>
      <c r="AY30" s="234">
        <f t="shared" si="21"/>
        <v>88117.061111111121</v>
      </c>
      <c r="AZ30" s="244"/>
      <c r="BA30" s="279" t="e">
        <f>AY30/AZ30</f>
        <v>#DIV/0!</v>
      </c>
      <c r="BB30" s="10">
        <f t="shared" si="22"/>
        <v>89194.688333333354</v>
      </c>
      <c r="BC30" s="51">
        <v>40396.29</v>
      </c>
      <c r="BD30" s="51">
        <f>BB30/BC30</f>
        <v>2.2079920788105381</v>
      </c>
      <c r="BE30" s="145"/>
      <c r="BF30" s="4"/>
      <c r="BG30" s="46"/>
      <c r="BH30" s="46"/>
      <c r="BI30" s="50">
        <f t="shared" si="23"/>
        <v>89194.688333333354</v>
      </c>
      <c r="BJ30" s="50">
        <f t="shared" si="28"/>
        <v>0</v>
      </c>
      <c r="BK30" s="46"/>
      <c r="BL30" s="46"/>
    </row>
    <row r="31" spans="1:64" s="6" customFormat="1" ht="35.25" customHeight="1" thickBot="1">
      <c r="A31" s="478"/>
      <c r="B31" s="112">
        <v>2</v>
      </c>
      <c r="C31" s="121" t="s">
        <v>116</v>
      </c>
      <c r="D31" s="117" t="s">
        <v>91</v>
      </c>
      <c r="E31" s="127"/>
      <c r="F31" s="90">
        <v>24119.41</v>
      </c>
      <c r="G31" s="91"/>
      <c r="H31" s="141">
        <f t="shared" si="6"/>
        <v>24119.41</v>
      </c>
      <c r="I31" s="52">
        <v>29623.18</v>
      </c>
      <c r="J31" s="53"/>
      <c r="K31" s="154">
        <f t="shared" si="25"/>
        <v>29623.18</v>
      </c>
      <c r="L31" s="52">
        <v>27742.09</v>
      </c>
      <c r="M31" s="53"/>
      <c r="N31" s="12">
        <f t="shared" si="7"/>
        <v>27742.09</v>
      </c>
      <c r="O31" s="52">
        <v>27465.98</v>
      </c>
      <c r="P31" s="53"/>
      <c r="Q31" s="13">
        <f t="shared" si="8"/>
        <v>27465.98</v>
      </c>
      <c r="R31" s="54">
        <v>31288.05</v>
      </c>
      <c r="S31" s="53"/>
      <c r="T31" s="13">
        <f t="shared" si="9"/>
        <v>31288.05</v>
      </c>
      <c r="U31" s="54">
        <v>10123.61</v>
      </c>
      <c r="V31" s="56"/>
      <c r="W31" s="12">
        <f t="shared" si="10"/>
        <v>10123.61</v>
      </c>
      <c r="X31" s="57">
        <v>29636.67</v>
      </c>
      <c r="Y31" s="56"/>
      <c r="Z31" s="13">
        <f t="shared" si="27"/>
        <v>29636.67</v>
      </c>
      <c r="AA31" s="54">
        <v>28116.21</v>
      </c>
      <c r="AB31" s="53"/>
      <c r="AC31" s="13">
        <f t="shared" si="11"/>
        <v>28116.21</v>
      </c>
      <c r="AD31" s="54">
        <v>29577.71</v>
      </c>
      <c r="AE31" s="56"/>
      <c r="AF31" s="13">
        <f t="shared" si="12"/>
        <v>29577.71</v>
      </c>
      <c r="AG31" s="54">
        <v>29427.15</v>
      </c>
      <c r="AH31" s="56"/>
      <c r="AI31" s="13">
        <f t="shared" si="13"/>
        <v>29427.15</v>
      </c>
      <c r="AJ31" s="54">
        <v>25459.29</v>
      </c>
      <c r="AK31" s="56"/>
      <c r="AL31" s="13">
        <f t="shared" si="14"/>
        <v>25459.29</v>
      </c>
      <c r="AM31" s="54">
        <v>24044.89</v>
      </c>
      <c r="AN31" s="56"/>
      <c r="AO31" s="13">
        <f t="shared" si="15"/>
        <v>24044.89</v>
      </c>
      <c r="AP31" s="17">
        <f t="shared" si="16"/>
        <v>316624.24</v>
      </c>
      <c r="AQ31" s="19">
        <f t="shared" si="17"/>
        <v>0</v>
      </c>
      <c r="AR31" s="13">
        <f t="shared" si="18"/>
        <v>316624.24</v>
      </c>
      <c r="AS31" s="139">
        <f t="shared" si="24"/>
        <v>27161.559999999998</v>
      </c>
      <c r="AT31" s="191"/>
      <c r="AU31" s="291" t="e">
        <f t="shared" si="19"/>
        <v>#DIV/0!</v>
      </c>
      <c r="AV31" s="210">
        <f t="shared" si="20"/>
        <v>25060.386666666669</v>
      </c>
      <c r="AW31" s="222"/>
      <c r="AX31" s="278" t="e">
        <f>AV31/AW31</f>
        <v>#DIV/0!</v>
      </c>
      <c r="AY31" s="235">
        <f t="shared" si="21"/>
        <v>26410.32333333333</v>
      </c>
      <c r="AZ31" s="245"/>
      <c r="BA31" s="280" t="e">
        <f>AY31/AZ31</f>
        <v>#DIV/0!</v>
      </c>
      <c r="BB31" s="13">
        <f t="shared" si="22"/>
        <v>26385.353333333333</v>
      </c>
      <c r="BC31" s="51">
        <v>40396.29</v>
      </c>
      <c r="BD31" s="51">
        <f>BB31/BC31</f>
        <v>0.6531627863185786</v>
      </c>
      <c r="BE31" s="146"/>
      <c r="BF31" s="46"/>
      <c r="BG31" s="46"/>
      <c r="BH31" s="46"/>
      <c r="BI31" s="50">
        <f t="shared" si="23"/>
        <v>26385.353333333333</v>
      </c>
      <c r="BJ31" s="50">
        <f t="shared" si="28"/>
        <v>0</v>
      </c>
      <c r="BK31" s="46"/>
      <c r="BL31" s="46"/>
    </row>
    <row r="32" spans="1:64" ht="33" customHeight="1" thickBot="1">
      <c r="A32" s="116" t="s">
        <v>63</v>
      </c>
      <c r="B32" s="99">
        <v>1</v>
      </c>
      <c r="C32" s="100" t="s">
        <v>64</v>
      </c>
      <c r="D32" s="100" t="s">
        <v>103</v>
      </c>
      <c r="E32" s="100"/>
      <c r="F32" s="24">
        <v>85807.24</v>
      </c>
      <c r="G32" s="25"/>
      <c r="H32" s="139">
        <f t="shared" si="6"/>
        <v>85807.24</v>
      </c>
      <c r="I32" s="26">
        <v>85807.24</v>
      </c>
      <c r="J32" s="25"/>
      <c r="K32" s="140">
        <f t="shared" si="25"/>
        <v>85807.24</v>
      </c>
      <c r="L32" s="26">
        <v>85807.24</v>
      </c>
      <c r="M32" s="25"/>
      <c r="N32" s="21">
        <f t="shared" si="7"/>
        <v>85807.24</v>
      </c>
      <c r="O32" s="26">
        <v>80849.8</v>
      </c>
      <c r="P32" s="25"/>
      <c r="Q32" s="10">
        <f t="shared" si="8"/>
        <v>80849.8</v>
      </c>
      <c r="R32" s="26">
        <v>83256.800000000003</v>
      </c>
      <c r="S32" s="25"/>
      <c r="T32" s="10">
        <f t="shared" si="9"/>
        <v>83256.800000000003</v>
      </c>
      <c r="U32" s="26">
        <v>82193.48</v>
      </c>
      <c r="V32" s="25"/>
      <c r="W32" s="11">
        <f t="shared" si="10"/>
        <v>82193.48</v>
      </c>
      <c r="X32" s="26">
        <v>84735.22</v>
      </c>
      <c r="Y32" s="25"/>
      <c r="Z32" s="13">
        <f t="shared" si="27"/>
        <v>84735.22</v>
      </c>
      <c r="AA32" s="26">
        <v>88075.86</v>
      </c>
      <c r="AB32" s="25"/>
      <c r="AC32" s="10">
        <f t="shared" si="11"/>
        <v>88075.86</v>
      </c>
      <c r="AD32" s="26">
        <v>77735.600000000006</v>
      </c>
      <c r="AE32" s="25"/>
      <c r="AF32" s="10">
        <f t="shared" si="12"/>
        <v>77735.600000000006</v>
      </c>
      <c r="AG32" s="26">
        <v>78480.02</v>
      </c>
      <c r="AH32" s="25"/>
      <c r="AI32" s="10">
        <f t="shared" si="13"/>
        <v>78480.02</v>
      </c>
      <c r="AJ32" s="26">
        <v>78480.02</v>
      </c>
      <c r="AK32" s="25"/>
      <c r="AL32" s="10">
        <f t="shared" si="14"/>
        <v>78480.02</v>
      </c>
      <c r="AM32" s="26">
        <v>78480.02</v>
      </c>
      <c r="AN32" s="25"/>
      <c r="AO32" s="10">
        <f t="shared" si="15"/>
        <v>78480.02</v>
      </c>
      <c r="AP32" s="17">
        <f t="shared" si="16"/>
        <v>989708.54</v>
      </c>
      <c r="AQ32" s="19">
        <f t="shared" si="17"/>
        <v>0</v>
      </c>
      <c r="AR32" s="10">
        <f t="shared" si="18"/>
        <v>989708.54</v>
      </c>
      <c r="AS32" s="139">
        <f t="shared" si="24"/>
        <v>85807.24</v>
      </c>
      <c r="AT32" s="140"/>
      <c r="AU32" s="292" t="e">
        <f t="shared" si="19"/>
        <v>#DIV/0!</v>
      </c>
      <c r="AV32" s="210">
        <f t="shared" si="20"/>
        <v>83953.633333333331</v>
      </c>
      <c r="AW32" s="212"/>
      <c r="AX32" s="212" t="e">
        <f t="shared" si="1"/>
        <v>#DIV/0!</v>
      </c>
      <c r="AY32" s="234">
        <f t="shared" si="21"/>
        <v>83807.608888888892</v>
      </c>
      <c r="AZ32" s="237"/>
      <c r="BA32" s="237" t="e">
        <f t="shared" si="2"/>
        <v>#DIV/0!</v>
      </c>
      <c r="BB32" s="10">
        <f t="shared" si="22"/>
        <v>82475.71166666667</v>
      </c>
      <c r="BC32" s="11">
        <v>45936.37</v>
      </c>
      <c r="BD32" s="45">
        <f t="shared" si="3"/>
        <v>1.79543380695224</v>
      </c>
      <c r="BE32" s="145"/>
      <c r="BF32" s="4"/>
      <c r="BG32" s="4"/>
      <c r="BH32" s="4"/>
      <c r="BI32" s="50">
        <f t="shared" si="23"/>
        <v>82475.71166666667</v>
      </c>
      <c r="BJ32" s="50">
        <f t="shared" si="28"/>
        <v>0</v>
      </c>
      <c r="BK32" s="4"/>
      <c r="BL32" s="4"/>
    </row>
    <row r="33" spans="1:64" ht="39.75" customHeight="1" thickBot="1">
      <c r="A33" s="116" t="s">
        <v>94</v>
      </c>
      <c r="B33" s="99">
        <v>1</v>
      </c>
      <c r="C33" s="100" t="s">
        <v>95</v>
      </c>
      <c r="D33" s="100" t="s">
        <v>103</v>
      </c>
      <c r="E33" s="101"/>
      <c r="F33" s="24">
        <v>80080.03</v>
      </c>
      <c r="G33" s="25"/>
      <c r="H33" s="139">
        <f t="shared" si="6"/>
        <v>80080.03</v>
      </c>
      <c r="I33" s="26">
        <v>76586.52</v>
      </c>
      <c r="J33" s="25"/>
      <c r="K33" s="140">
        <f t="shared" si="25"/>
        <v>76586.52</v>
      </c>
      <c r="L33" s="26">
        <v>80080.03</v>
      </c>
      <c r="M33" s="25"/>
      <c r="N33" s="21">
        <f t="shared" si="7"/>
        <v>80080.03</v>
      </c>
      <c r="O33" s="48">
        <v>78483.64</v>
      </c>
      <c r="P33" s="25"/>
      <c r="Q33" s="10">
        <f t="shared" si="8"/>
        <v>78483.64</v>
      </c>
      <c r="R33" s="48">
        <v>72849.600000000006</v>
      </c>
      <c r="S33" s="25"/>
      <c r="T33" s="10">
        <f t="shared" si="9"/>
        <v>72849.600000000006</v>
      </c>
      <c r="U33" s="26">
        <v>84086.66</v>
      </c>
      <c r="V33" s="25"/>
      <c r="W33" s="11">
        <f t="shared" si="10"/>
        <v>84086.66</v>
      </c>
      <c r="X33" s="26">
        <v>81154.19</v>
      </c>
      <c r="Y33" s="25"/>
      <c r="Z33" s="13">
        <f t="shared" si="27"/>
        <v>81154.19</v>
      </c>
      <c r="AA33" s="26">
        <v>81154.19</v>
      </c>
      <c r="AB33" s="25"/>
      <c r="AC33" s="10">
        <f t="shared" si="11"/>
        <v>81154.19</v>
      </c>
      <c r="AD33" s="26">
        <v>81583.740000000005</v>
      </c>
      <c r="AE33" s="25"/>
      <c r="AF33" s="10">
        <f t="shared" si="12"/>
        <v>81583.740000000005</v>
      </c>
      <c r="AG33" s="26">
        <v>79293.649999999994</v>
      </c>
      <c r="AH33" s="25"/>
      <c r="AI33" s="10">
        <f t="shared" si="13"/>
        <v>79293.649999999994</v>
      </c>
      <c r="AJ33" s="26">
        <v>56638.33</v>
      </c>
      <c r="AK33" s="25"/>
      <c r="AL33" s="10">
        <f t="shared" si="14"/>
        <v>56638.33</v>
      </c>
      <c r="AM33" s="26">
        <v>79293.649999999994</v>
      </c>
      <c r="AN33" s="25"/>
      <c r="AO33" s="10">
        <f t="shared" si="15"/>
        <v>79293.649999999994</v>
      </c>
      <c r="AP33" s="17">
        <f t="shared" si="16"/>
        <v>931284.22999999986</v>
      </c>
      <c r="AQ33" s="19">
        <f t="shared" si="17"/>
        <v>0</v>
      </c>
      <c r="AR33" s="10">
        <f t="shared" si="18"/>
        <v>931284.22999999986</v>
      </c>
      <c r="AS33" s="139">
        <f t="shared" si="24"/>
        <v>78915.526666666658</v>
      </c>
      <c r="AT33" s="140"/>
      <c r="AU33" s="292" t="e">
        <f t="shared" si="19"/>
        <v>#DIV/0!</v>
      </c>
      <c r="AV33" s="210">
        <f t="shared" si="20"/>
        <v>78694.41333333333</v>
      </c>
      <c r="AW33" s="212"/>
      <c r="AX33" s="212" t="e">
        <f t="shared" ref="AX33:AX51" si="29">AV33/AW33</f>
        <v>#DIV/0!</v>
      </c>
      <c r="AY33" s="234">
        <f t="shared" si="21"/>
        <v>79562.066666666651</v>
      </c>
      <c r="AZ33" s="237"/>
      <c r="BA33" s="237" t="e">
        <f t="shared" ref="BA33:BA53" si="30">AY33/AZ33</f>
        <v>#DIV/0!</v>
      </c>
      <c r="BB33" s="10">
        <f t="shared" si="22"/>
        <v>77607.019166666651</v>
      </c>
      <c r="BC33" s="11">
        <v>40743.93</v>
      </c>
      <c r="BD33" s="45">
        <f t="shared" si="3"/>
        <v>1.9047504540349114</v>
      </c>
      <c r="BE33" s="145"/>
      <c r="BF33" s="4"/>
      <c r="BG33" s="4"/>
      <c r="BH33" s="4"/>
      <c r="BI33" s="50">
        <f t="shared" si="23"/>
        <v>77607.019166666651</v>
      </c>
      <c r="BJ33" s="50">
        <f t="shared" si="28"/>
        <v>0</v>
      </c>
      <c r="BK33" s="4"/>
      <c r="BL33" s="4"/>
    </row>
    <row r="34" spans="1:64" ht="30.75" customHeight="1" thickBot="1">
      <c r="A34" s="475" t="s">
        <v>117</v>
      </c>
      <c r="B34" s="105">
        <v>1</v>
      </c>
      <c r="C34" s="103" t="s">
        <v>223</v>
      </c>
      <c r="D34" s="103" t="s">
        <v>114</v>
      </c>
      <c r="E34" s="103"/>
      <c r="F34" s="66">
        <v>91515.9</v>
      </c>
      <c r="G34" s="29"/>
      <c r="H34" s="139">
        <f t="shared" si="6"/>
        <v>91515.9</v>
      </c>
      <c r="I34" s="31">
        <v>91548.61</v>
      </c>
      <c r="J34" s="29"/>
      <c r="K34" s="139">
        <f t="shared" si="25"/>
        <v>91548.61</v>
      </c>
      <c r="L34" s="27">
        <v>91548.61</v>
      </c>
      <c r="M34" s="29"/>
      <c r="N34" s="319">
        <f t="shared" si="7"/>
        <v>91548.61</v>
      </c>
      <c r="O34" s="272">
        <v>93497.279999999999</v>
      </c>
      <c r="P34" s="59"/>
      <c r="Q34" s="319">
        <f t="shared" si="8"/>
        <v>93497.279999999999</v>
      </c>
      <c r="R34" s="272">
        <v>96245.35</v>
      </c>
      <c r="S34" s="29"/>
      <c r="T34" s="10">
        <f t="shared" si="9"/>
        <v>96245.35</v>
      </c>
      <c r="U34" s="27">
        <v>93224.29</v>
      </c>
      <c r="V34" s="29"/>
      <c r="W34" s="10">
        <f t="shared" si="10"/>
        <v>93224.29</v>
      </c>
      <c r="X34" s="17">
        <v>101330.7</v>
      </c>
      <c r="Y34" s="158"/>
      <c r="Z34" s="13">
        <f t="shared" si="27"/>
        <v>101330.7</v>
      </c>
      <c r="AA34" s="27">
        <v>0</v>
      </c>
      <c r="AB34" s="29"/>
      <c r="AC34" s="10">
        <f t="shared" si="11"/>
        <v>0</v>
      </c>
      <c r="AD34" s="27">
        <v>0</v>
      </c>
      <c r="AE34" s="29"/>
      <c r="AF34" s="10">
        <f t="shared" si="12"/>
        <v>0</v>
      </c>
      <c r="AG34" s="27">
        <v>0</v>
      </c>
      <c r="AH34" s="29"/>
      <c r="AI34" s="10">
        <f t="shared" si="13"/>
        <v>0</v>
      </c>
      <c r="AJ34" s="27">
        <v>0</v>
      </c>
      <c r="AK34" s="29"/>
      <c r="AL34" s="10">
        <f t="shared" si="14"/>
        <v>0</v>
      </c>
      <c r="AM34" s="27">
        <v>0</v>
      </c>
      <c r="AN34" s="29"/>
      <c r="AO34" s="10">
        <f t="shared" si="15"/>
        <v>0</v>
      </c>
      <c r="AP34" s="17">
        <f t="shared" si="16"/>
        <v>658910.74</v>
      </c>
      <c r="AQ34" s="19">
        <f t="shared" si="17"/>
        <v>0</v>
      </c>
      <c r="AR34" s="10">
        <f t="shared" si="18"/>
        <v>658910.74</v>
      </c>
      <c r="AS34" s="139">
        <f t="shared" si="24"/>
        <v>91537.706666666665</v>
      </c>
      <c r="AT34" s="141"/>
      <c r="AU34" s="289" t="e">
        <f t="shared" si="19"/>
        <v>#DIV/0!</v>
      </c>
      <c r="AV34" s="210">
        <f t="shared" si="20"/>
        <v>92930.006666666668</v>
      </c>
      <c r="AW34" s="210"/>
      <c r="AX34" s="213" t="e">
        <f t="shared" si="29"/>
        <v>#DIV/0!</v>
      </c>
      <c r="AY34" s="234">
        <f>(F34+I34+L34+O34+R34+U34+X34+AA34+AD34)/7</f>
        <v>94130.105714285717</v>
      </c>
      <c r="AZ34" s="234"/>
      <c r="BA34" s="235" t="e">
        <f t="shared" si="30"/>
        <v>#DIV/0!</v>
      </c>
      <c r="BB34" s="10">
        <f>AP34/7</f>
        <v>94130.105714285717</v>
      </c>
      <c r="BC34" s="14">
        <v>53471.73</v>
      </c>
      <c r="BD34" s="51">
        <f t="shared" si="3"/>
        <v>1.7603714283096079</v>
      </c>
      <c r="BE34" s="145"/>
      <c r="BF34" s="4"/>
      <c r="BG34" s="4"/>
      <c r="BH34" s="4"/>
      <c r="BI34" s="50">
        <f t="shared" si="23"/>
        <v>54909.228333333333</v>
      </c>
      <c r="BJ34" s="50">
        <f t="shared" si="28"/>
        <v>39220.877380952385</v>
      </c>
      <c r="BK34" s="4"/>
      <c r="BL34" s="4"/>
    </row>
    <row r="35" spans="1:64" ht="30.75" customHeight="1" thickBot="1">
      <c r="A35" s="475"/>
      <c r="B35" s="123">
        <v>2</v>
      </c>
      <c r="C35" s="111" t="s">
        <v>232</v>
      </c>
      <c r="D35" s="111" t="s">
        <v>21</v>
      </c>
      <c r="E35" s="111"/>
      <c r="F35" s="80"/>
      <c r="G35" s="36"/>
      <c r="H35" s="141"/>
      <c r="I35" s="60"/>
      <c r="J35" s="36"/>
      <c r="K35" s="196"/>
      <c r="L35" s="80"/>
      <c r="M35" s="36"/>
      <c r="N35" s="348"/>
      <c r="O35" s="272"/>
      <c r="P35" s="62"/>
      <c r="Q35" s="164"/>
      <c r="R35" s="272"/>
      <c r="S35" s="36"/>
      <c r="T35" s="13"/>
      <c r="U35" s="34"/>
      <c r="V35" s="36"/>
      <c r="W35" s="10">
        <f t="shared" si="10"/>
        <v>0</v>
      </c>
      <c r="X35" s="17"/>
      <c r="Y35" s="272"/>
      <c r="Z35" s="13">
        <f t="shared" si="27"/>
        <v>0</v>
      </c>
      <c r="AA35" s="34"/>
      <c r="AB35" s="36"/>
      <c r="AC35" s="13"/>
      <c r="AD35" s="34">
        <v>63970.18</v>
      </c>
      <c r="AE35" s="36"/>
      <c r="AF35" s="13">
        <f t="shared" si="12"/>
        <v>63970.18</v>
      </c>
      <c r="AG35" s="34">
        <v>80419.38</v>
      </c>
      <c r="AH35" s="36"/>
      <c r="AI35" s="13">
        <f t="shared" si="13"/>
        <v>80419.38</v>
      </c>
      <c r="AJ35" s="34">
        <v>80419.38</v>
      </c>
      <c r="AK35" s="36"/>
      <c r="AL35" s="13">
        <f t="shared" si="14"/>
        <v>80419.38</v>
      </c>
      <c r="AM35" s="34">
        <v>80419.38</v>
      </c>
      <c r="AN35" s="36"/>
      <c r="AO35" s="13">
        <f t="shared" si="15"/>
        <v>80419.38</v>
      </c>
      <c r="AP35" s="17">
        <f t="shared" si="16"/>
        <v>305228.32</v>
      </c>
      <c r="AQ35" s="19">
        <f t="shared" si="17"/>
        <v>0</v>
      </c>
      <c r="AR35" s="10">
        <f t="shared" si="18"/>
        <v>305228.32</v>
      </c>
      <c r="AS35" s="139">
        <f t="shared" si="24"/>
        <v>0</v>
      </c>
      <c r="AT35" s="141"/>
      <c r="AU35" s="289" t="e">
        <f t="shared" si="19"/>
        <v>#DIV/0!</v>
      </c>
      <c r="AV35" s="210">
        <f t="shared" si="20"/>
        <v>0</v>
      </c>
      <c r="AW35" s="213"/>
      <c r="AX35" s="213" t="e">
        <f t="shared" si="29"/>
        <v>#DIV/0!</v>
      </c>
      <c r="AY35" s="234">
        <f>(F35+I35+L35+O35+R35+U35+X35+AA35+AD35)/1</f>
        <v>63970.18</v>
      </c>
      <c r="AZ35" s="235"/>
      <c r="BA35" s="235" t="e">
        <f t="shared" si="30"/>
        <v>#DIV/0!</v>
      </c>
      <c r="BB35" s="10">
        <f>AP35/4</f>
        <v>76307.08</v>
      </c>
      <c r="BC35" s="14">
        <v>53471.73</v>
      </c>
      <c r="BD35" s="51">
        <f t="shared" si="3"/>
        <v>1.427054632419785</v>
      </c>
      <c r="BE35" s="145"/>
      <c r="BF35" s="4"/>
      <c r="BG35" s="4"/>
      <c r="BH35" s="4"/>
      <c r="BI35" s="50"/>
      <c r="BJ35" s="50"/>
      <c r="BK35" s="4"/>
      <c r="BL35" s="4"/>
    </row>
    <row r="36" spans="1:64" ht="28.8" thickBot="1">
      <c r="A36" s="476"/>
      <c r="B36" s="96">
        <v>3</v>
      </c>
      <c r="C36" s="97" t="s">
        <v>72</v>
      </c>
      <c r="D36" s="98" t="s">
        <v>81</v>
      </c>
      <c r="E36" s="97" t="s">
        <v>233</v>
      </c>
      <c r="F36" s="89">
        <v>51308.639999999999</v>
      </c>
      <c r="G36" s="23">
        <v>10062.51</v>
      </c>
      <c r="H36" s="141">
        <f t="shared" si="6"/>
        <v>61371.15</v>
      </c>
      <c r="I36" s="22">
        <v>0</v>
      </c>
      <c r="J36" s="23"/>
      <c r="K36" s="196">
        <f t="shared" si="25"/>
        <v>0</v>
      </c>
      <c r="L36" s="89">
        <v>49508.639999999999</v>
      </c>
      <c r="M36" s="23">
        <v>10062.51</v>
      </c>
      <c r="N36" s="163">
        <f t="shared" si="7"/>
        <v>59571.15</v>
      </c>
      <c r="O36" s="89">
        <v>48708.639999999999</v>
      </c>
      <c r="P36" s="23">
        <v>10062.51</v>
      </c>
      <c r="Q36" s="13">
        <f t="shared" si="8"/>
        <v>58771.15</v>
      </c>
      <c r="R36" s="22">
        <v>48708.639999999999</v>
      </c>
      <c r="S36" s="23">
        <v>10062.51</v>
      </c>
      <c r="T36" s="13">
        <f t="shared" si="9"/>
        <v>58771.15</v>
      </c>
      <c r="U36" s="22">
        <v>48708.639999999999</v>
      </c>
      <c r="V36" s="23">
        <v>10062.51</v>
      </c>
      <c r="W36" s="163">
        <f t="shared" si="10"/>
        <v>58771.15</v>
      </c>
      <c r="X36" s="89">
        <v>51817.96</v>
      </c>
      <c r="Y36" s="272">
        <v>10062.51</v>
      </c>
      <c r="Z36" s="162">
        <f t="shared" si="27"/>
        <v>61880.47</v>
      </c>
      <c r="AA36" s="22">
        <v>78708.639999999999</v>
      </c>
      <c r="AB36" s="23">
        <v>10062.51</v>
      </c>
      <c r="AC36" s="13">
        <f t="shared" si="11"/>
        <v>88771.15</v>
      </c>
      <c r="AD36" s="22">
        <v>53280.83</v>
      </c>
      <c r="AE36" s="23">
        <v>10038.06</v>
      </c>
      <c r="AF36" s="13">
        <f t="shared" si="12"/>
        <v>63318.89</v>
      </c>
      <c r="AG36" s="22">
        <v>51053.26</v>
      </c>
      <c r="AH36" s="23">
        <v>6233.08</v>
      </c>
      <c r="AI36" s="13">
        <f t="shared" si="13"/>
        <v>57286.340000000004</v>
      </c>
      <c r="AJ36" s="22">
        <v>44027.78</v>
      </c>
      <c r="AK36" s="23">
        <v>4312.5</v>
      </c>
      <c r="AL36" s="13">
        <f t="shared" si="14"/>
        <v>48340.28</v>
      </c>
      <c r="AM36" s="22">
        <v>47102.01</v>
      </c>
      <c r="AN36" s="23">
        <v>4791.67</v>
      </c>
      <c r="AO36" s="13">
        <f t="shared" si="15"/>
        <v>51893.68</v>
      </c>
      <c r="AP36" s="17">
        <f t="shared" si="16"/>
        <v>572933.68000000005</v>
      </c>
      <c r="AQ36" s="19">
        <f t="shared" si="17"/>
        <v>95812.88</v>
      </c>
      <c r="AR36" s="13">
        <f t="shared" si="18"/>
        <v>668746.56000000006</v>
      </c>
      <c r="AS36" s="139">
        <f t="shared" si="24"/>
        <v>33605.760000000002</v>
      </c>
      <c r="AT36" s="141"/>
      <c r="AU36" s="293" t="e">
        <f t="shared" si="19"/>
        <v>#DIV/0!</v>
      </c>
      <c r="AV36" s="213">
        <f t="shared" si="20"/>
        <v>41157.200000000004</v>
      </c>
      <c r="AW36" s="213"/>
      <c r="AX36" s="211" t="e">
        <f t="shared" si="29"/>
        <v>#DIV/0!</v>
      </c>
      <c r="AY36" s="235">
        <f t="shared" si="21"/>
        <v>47861.181111111116</v>
      </c>
      <c r="AZ36" s="235"/>
      <c r="BA36" s="246" t="e">
        <f t="shared" si="30"/>
        <v>#DIV/0!</v>
      </c>
      <c r="BB36" s="13">
        <f t="shared" si="22"/>
        <v>47744.473333333335</v>
      </c>
      <c r="BC36" s="14">
        <v>53471.73</v>
      </c>
      <c r="BD36" s="64">
        <f t="shared" si="3"/>
        <v>0.89289187638651923</v>
      </c>
      <c r="BE36" s="146"/>
      <c r="BF36" s="4"/>
      <c r="BG36" s="4"/>
      <c r="BH36" s="4"/>
      <c r="BI36" s="50">
        <f t="shared" si="23"/>
        <v>47744.473333333335</v>
      </c>
      <c r="BJ36" s="50">
        <f t="shared" si="28"/>
        <v>0</v>
      </c>
      <c r="BK36" s="4"/>
      <c r="BL36" s="4"/>
    </row>
    <row r="37" spans="1:64" ht="48.75" customHeight="1" thickBot="1">
      <c r="A37" s="149" t="s">
        <v>87</v>
      </c>
      <c r="B37" s="95">
        <v>1</v>
      </c>
      <c r="C37" s="15" t="s">
        <v>107</v>
      </c>
      <c r="D37" s="16" t="s">
        <v>21</v>
      </c>
      <c r="E37" s="15"/>
      <c r="F37" s="41">
        <v>86982.080000000002</v>
      </c>
      <c r="G37" s="19"/>
      <c r="H37" s="139">
        <f t="shared" si="6"/>
        <v>86982.080000000002</v>
      </c>
      <c r="I37" s="17">
        <v>86982.080000000002</v>
      </c>
      <c r="J37" s="19"/>
      <c r="K37" s="154">
        <f t="shared" si="25"/>
        <v>86982.080000000002</v>
      </c>
      <c r="L37" s="17">
        <v>86982.080000000002</v>
      </c>
      <c r="M37" s="19"/>
      <c r="N37" s="12">
        <f t="shared" si="7"/>
        <v>86982.080000000002</v>
      </c>
      <c r="O37" s="17">
        <v>85609.03</v>
      </c>
      <c r="P37" s="19"/>
      <c r="Q37" s="10">
        <f t="shared" si="8"/>
        <v>85609.03</v>
      </c>
      <c r="R37" s="27">
        <v>83875.28</v>
      </c>
      <c r="S37" s="29"/>
      <c r="T37" s="10">
        <f t="shared" si="9"/>
        <v>83875.28</v>
      </c>
      <c r="U37" s="17">
        <v>83605.59</v>
      </c>
      <c r="V37" s="19"/>
      <c r="W37" s="12">
        <f t="shared" si="10"/>
        <v>83605.59</v>
      </c>
      <c r="X37" s="17">
        <v>88403.58</v>
      </c>
      <c r="Y37" s="29"/>
      <c r="Z37" s="13">
        <f t="shared" si="27"/>
        <v>88403.58</v>
      </c>
      <c r="AA37" s="17">
        <v>83799.89</v>
      </c>
      <c r="AB37" s="19"/>
      <c r="AC37" s="10">
        <f t="shared" si="11"/>
        <v>83799.89</v>
      </c>
      <c r="AD37" s="17">
        <v>87005.51</v>
      </c>
      <c r="AE37" s="19"/>
      <c r="AF37" s="10">
        <f t="shared" si="12"/>
        <v>87005.51</v>
      </c>
      <c r="AG37" s="17">
        <v>87894.46</v>
      </c>
      <c r="AH37" s="19"/>
      <c r="AI37" s="10">
        <f t="shared" si="13"/>
        <v>87894.46</v>
      </c>
      <c r="AJ37" s="17">
        <v>87700.63</v>
      </c>
      <c r="AK37" s="19"/>
      <c r="AL37" s="10">
        <f t="shared" si="14"/>
        <v>87700.63</v>
      </c>
      <c r="AM37" s="17">
        <v>87700.63</v>
      </c>
      <c r="AN37" s="19"/>
      <c r="AO37" s="10">
        <f t="shared" si="15"/>
        <v>87700.63</v>
      </c>
      <c r="AP37" s="17">
        <f t="shared" si="16"/>
        <v>1036540.84</v>
      </c>
      <c r="AQ37" s="19">
        <f t="shared" si="17"/>
        <v>0</v>
      </c>
      <c r="AR37" s="10">
        <f t="shared" si="18"/>
        <v>1036540.84</v>
      </c>
      <c r="AS37" s="139">
        <f t="shared" si="24"/>
        <v>86982.080000000002</v>
      </c>
      <c r="AT37" s="139"/>
      <c r="AU37" s="288" t="e">
        <f t="shared" si="19"/>
        <v>#DIV/0!</v>
      </c>
      <c r="AV37" s="210">
        <f t="shared" si="20"/>
        <v>85672.69</v>
      </c>
      <c r="AW37" s="210"/>
      <c r="AX37" s="210" t="e">
        <f t="shared" si="29"/>
        <v>#DIV/0!</v>
      </c>
      <c r="AY37" s="234">
        <f t="shared" si="21"/>
        <v>85916.124444444446</v>
      </c>
      <c r="AZ37" s="234"/>
      <c r="BA37" s="234" t="e">
        <f t="shared" si="30"/>
        <v>#DIV/0!</v>
      </c>
      <c r="BB37" s="10">
        <f t="shared" si="22"/>
        <v>86378.403333333335</v>
      </c>
      <c r="BC37" s="10">
        <v>56117.83</v>
      </c>
      <c r="BD37" s="65">
        <f t="shared" ref="BD37:BD44" si="31">BB37/BC37</f>
        <v>1.539232777413762</v>
      </c>
      <c r="BE37" s="145"/>
      <c r="BF37" s="4"/>
      <c r="BG37" s="4"/>
      <c r="BH37" s="4"/>
      <c r="BI37" s="50">
        <f t="shared" si="23"/>
        <v>86378.403333333335</v>
      </c>
      <c r="BJ37" s="50">
        <f>BB37-BI37</f>
        <v>0</v>
      </c>
      <c r="BK37" s="4"/>
      <c r="BL37" s="4"/>
    </row>
    <row r="38" spans="1:64" ht="30" customHeight="1" thickBot="1">
      <c r="A38" s="150" t="s">
        <v>61</v>
      </c>
      <c r="B38" s="95">
        <v>1</v>
      </c>
      <c r="C38" s="124" t="s">
        <v>62</v>
      </c>
      <c r="D38" s="15" t="s">
        <v>93</v>
      </c>
      <c r="E38" s="15" t="s">
        <v>262</v>
      </c>
      <c r="F38" s="41">
        <v>82736.94</v>
      </c>
      <c r="G38" s="19"/>
      <c r="H38" s="139">
        <f t="shared" si="6"/>
        <v>82736.94</v>
      </c>
      <c r="I38" s="41">
        <v>79767.179999999993</v>
      </c>
      <c r="J38" s="19"/>
      <c r="K38" s="140">
        <f t="shared" si="25"/>
        <v>79767.179999999993</v>
      </c>
      <c r="L38" s="41">
        <v>79767.179999999993</v>
      </c>
      <c r="M38" s="19"/>
      <c r="N38" s="21">
        <f t="shared" si="7"/>
        <v>79767.179999999993</v>
      </c>
      <c r="O38" s="17">
        <v>80823.94</v>
      </c>
      <c r="P38" s="19"/>
      <c r="Q38" s="10">
        <f t="shared" si="8"/>
        <v>80823.94</v>
      </c>
      <c r="R38" s="17">
        <v>79767.179999999993</v>
      </c>
      <c r="S38" s="19"/>
      <c r="T38" s="10">
        <f t="shared" si="9"/>
        <v>79767.179999999993</v>
      </c>
      <c r="U38" s="17">
        <v>36736.42</v>
      </c>
      <c r="V38" s="19"/>
      <c r="W38" s="11">
        <f t="shared" si="10"/>
        <v>36736.42</v>
      </c>
      <c r="X38" s="17">
        <v>85710.15</v>
      </c>
      <c r="Y38" s="19"/>
      <c r="Z38" s="13">
        <f t="shared" si="27"/>
        <v>85710.15</v>
      </c>
      <c r="AA38" s="17">
        <v>90252.54</v>
      </c>
      <c r="AB38" s="19"/>
      <c r="AC38" s="10">
        <f t="shared" si="11"/>
        <v>90252.54</v>
      </c>
      <c r="AD38" s="17">
        <v>85751.6</v>
      </c>
      <c r="AE38" s="19">
        <v>2428.4699999999998</v>
      </c>
      <c r="AF38" s="10">
        <f>AD38+AE38</f>
        <v>88180.07</v>
      </c>
      <c r="AG38" s="17">
        <v>82323.02</v>
      </c>
      <c r="AH38" s="19">
        <v>2428.4699999999998</v>
      </c>
      <c r="AI38" s="10">
        <f t="shared" si="13"/>
        <v>84751.49</v>
      </c>
      <c r="AJ38" s="41">
        <v>82323.02</v>
      </c>
      <c r="AK38" s="19">
        <v>2428.4699999999998</v>
      </c>
      <c r="AL38" s="10">
        <f t="shared" si="14"/>
        <v>84751.49</v>
      </c>
      <c r="AM38" s="17">
        <v>82323.02</v>
      </c>
      <c r="AN38" s="19">
        <v>2428.4699999999998</v>
      </c>
      <c r="AO38" s="10">
        <f t="shared" si="15"/>
        <v>84751.49</v>
      </c>
      <c r="AP38" s="17">
        <f t="shared" si="16"/>
        <v>948282.19000000006</v>
      </c>
      <c r="AQ38" s="19">
        <f t="shared" si="17"/>
        <v>9713.8799999999992</v>
      </c>
      <c r="AR38" s="10">
        <f t="shared" si="18"/>
        <v>957996.07000000007</v>
      </c>
      <c r="AS38" s="139">
        <f t="shared" si="24"/>
        <v>80757.099999999991</v>
      </c>
      <c r="AT38" s="139"/>
      <c r="AU38" s="288" t="e">
        <f t="shared" si="19"/>
        <v>#DIV/0!</v>
      </c>
      <c r="AV38" s="210">
        <f t="shared" si="20"/>
        <v>73266.473333333328</v>
      </c>
      <c r="AW38" s="210"/>
      <c r="AX38" s="210" t="e">
        <f t="shared" si="29"/>
        <v>#DIV/0!</v>
      </c>
      <c r="AY38" s="234">
        <f t="shared" si="21"/>
        <v>77923.681111111116</v>
      </c>
      <c r="AZ38" s="234"/>
      <c r="BA38" s="234" t="e">
        <f t="shared" si="30"/>
        <v>#DIV/0!</v>
      </c>
      <c r="BB38" s="10">
        <f t="shared" si="22"/>
        <v>79023.515833333338</v>
      </c>
      <c r="BC38" s="10">
        <v>52240.24</v>
      </c>
      <c r="BD38" s="65">
        <f t="shared" si="31"/>
        <v>1.5126943489029403</v>
      </c>
      <c r="BE38" s="145"/>
      <c r="BF38" s="4"/>
      <c r="BG38" s="4"/>
      <c r="BH38" s="4"/>
      <c r="BI38" s="50">
        <f t="shared" si="23"/>
        <v>79023.515833333338</v>
      </c>
      <c r="BJ38" s="50">
        <f t="shared" si="28"/>
        <v>0</v>
      </c>
      <c r="BK38" s="4"/>
      <c r="BL38" s="4"/>
    </row>
    <row r="39" spans="1:64" s="3" customFormat="1" ht="45" customHeight="1" thickBot="1">
      <c r="A39" s="7" t="s">
        <v>50</v>
      </c>
      <c r="B39" s="99">
        <v>1</v>
      </c>
      <c r="C39" s="100" t="s">
        <v>51</v>
      </c>
      <c r="D39" s="100" t="s">
        <v>21</v>
      </c>
      <c r="E39" s="100"/>
      <c r="F39" s="24">
        <v>83124.36</v>
      </c>
      <c r="G39" s="25"/>
      <c r="H39" s="139">
        <f t="shared" si="6"/>
        <v>83124.36</v>
      </c>
      <c r="I39" s="26">
        <v>86834.98</v>
      </c>
      <c r="J39" s="25"/>
      <c r="K39" s="140">
        <f t="shared" si="25"/>
        <v>86834.98</v>
      </c>
      <c r="L39" s="26">
        <v>64720.25</v>
      </c>
      <c r="M39" s="25"/>
      <c r="N39" s="21">
        <f t="shared" si="7"/>
        <v>64720.25</v>
      </c>
      <c r="O39" s="26">
        <v>84921.84</v>
      </c>
      <c r="P39" s="25"/>
      <c r="Q39" s="10">
        <f t="shared" si="8"/>
        <v>84921.84</v>
      </c>
      <c r="R39" s="26">
        <v>78986.84</v>
      </c>
      <c r="S39" s="25"/>
      <c r="T39" s="10">
        <f t="shared" si="9"/>
        <v>78986.84</v>
      </c>
      <c r="U39" s="26">
        <v>78986.84</v>
      </c>
      <c r="V39" s="25"/>
      <c r="W39" s="11">
        <f t="shared" si="10"/>
        <v>78986.84</v>
      </c>
      <c r="X39" s="26">
        <v>83031.55</v>
      </c>
      <c r="Y39" s="25"/>
      <c r="Z39" s="13">
        <f t="shared" si="27"/>
        <v>83031.55</v>
      </c>
      <c r="AA39" s="26">
        <v>85632.95</v>
      </c>
      <c r="AB39" s="25"/>
      <c r="AC39" s="10">
        <f t="shared" si="11"/>
        <v>85632.95</v>
      </c>
      <c r="AD39" s="26">
        <v>81325.8</v>
      </c>
      <c r="AE39" s="25"/>
      <c r="AF39" s="10">
        <f t="shared" si="12"/>
        <v>81325.8</v>
      </c>
      <c r="AG39" s="26">
        <v>83102.58</v>
      </c>
      <c r="AH39" s="25"/>
      <c r="AI39" s="10">
        <f t="shared" si="13"/>
        <v>83102.58</v>
      </c>
      <c r="AJ39" s="26">
        <v>79167.58</v>
      </c>
      <c r="AK39" s="25"/>
      <c r="AL39" s="10">
        <f t="shared" si="14"/>
        <v>79167.58</v>
      </c>
      <c r="AM39" s="26">
        <v>80776.679999999993</v>
      </c>
      <c r="AN39" s="25"/>
      <c r="AO39" s="10">
        <f t="shared" si="15"/>
        <v>80776.679999999993</v>
      </c>
      <c r="AP39" s="17">
        <f t="shared" si="16"/>
        <v>970612.25</v>
      </c>
      <c r="AQ39" s="19">
        <f t="shared" si="17"/>
        <v>0</v>
      </c>
      <c r="AR39" s="10">
        <f t="shared" si="18"/>
        <v>970612.25</v>
      </c>
      <c r="AS39" s="139">
        <f t="shared" si="24"/>
        <v>78226.53</v>
      </c>
      <c r="AT39" s="140"/>
      <c r="AU39" s="288" t="e">
        <f t="shared" si="19"/>
        <v>#DIV/0!</v>
      </c>
      <c r="AV39" s="210">
        <f t="shared" si="20"/>
        <v>79595.851666666669</v>
      </c>
      <c r="AW39" s="223"/>
      <c r="AX39" s="223" t="e">
        <f t="shared" si="29"/>
        <v>#DIV/0!</v>
      </c>
      <c r="AY39" s="234">
        <f t="shared" si="21"/>
        <v>80840.601111111115</v>
      </c>
      <c r="AZ39" s="247"/>
      <c r="BA39" s="247" t="e">
        <f t="shared" si="30"/>
        <v>#DIV/0!</v>
      </c>
      <c r="BB39" s="10">
        <f t="shared" si="22"/>
        <v>80884.354166666672</v>
      </c>
      <c r="BC39" s="11">
        <v>47166.59</v>
      </c>
      <c r="BD39" s="45">
        <f t="shared" si="31"/>
        <v>1.714865419922591</v>
      </c>
      <c r="BE39" s="145"/>
      <c r="BF39" s="4"/>
      <c r="BG39" s="4"/>
      <c r="BH39" s="4"/>
      <c r="BI39" s="50">
        <f t="shared" si="23"/>
        <v>80884.354166666672</v>
      </c>
      <c r="BJ39" s="50">
        <f t="shared" si="28"/>
        <v>0</v>
      </c>
      <c r="BK39" s="4"/>
      <c r="BL39" s="4"/>
    </row>
    <row r="40" spans="1:64" s="3" customFormat="1" ht="45" customHeight="1" thickBot="1">
      <c r="A40" s="490" t="s">
        <v>70</v>
      </c>
      <c r="B40" s="112">
        <v>1</v>
      </c>
      <c r="C40" s="110" t="s">
        <v>191</v>
      </c>
      <c r="D40" s="113" t="s">
        <v>180</v>
      </c>
      <c r="E40" s="113"/>
      <c r="F40" s="67">
        <v>70872.100000000006</v>
      </c>
      <c r="G40" s="44"/>
      <c r="H40" s="139">
        <f t="shared" si="6"/>
        <v>70872.100000000006</v>
      </c>
      <c r="I40" s="67">
        <v>70872.100000000006</v>
      </c>
      <c r="J40" s="44"/>
      <c r="K40" s="174">
        <f t="shared" si="25"/>
        <v>70872.100000000006</v>
      </c>
      <c r="L40" s="67">
        <v>70872.100000000006</v>
      </c>
      <c r="M40" s="44"/>
      <c r="N40" s="21">
        <f t="shared" si="7"/>
        <v>70872.100000000006</v>
      </c>
      <c r="O40" s="42">
        <v>70287.320000000007</v>
      </c>
      <c r="P40" s="44"/>
      <c r="Q40" s="10">
        <f t="shared" si="8"/>
        <v>70287.320000000007</v>
      </c>
      <c r="R40" s="42">
        <v>70287.320000000007</v>
      </c>
      <c r="S40" s="44"/>
      <c r="T40" s="10">
        <f t="shared" si="9"/>
        <v>70287.320000000007</v>
      </c>
      <c r="U40" s="42">
        <v>68862.05</v>
      </c>
      <c r="V40" s="44"/>
      <c r="W40" s="11">
        <f t="shared" si="10"/>
        <v>68862.05</v>
      </c>
      <c r="X40" s="42">
        <v>75394.94</v>
      </c>
      <c r="Y40" s="44"/>
      <c r="Z40" s="13">
        <f t="shared" si="27"/>
        <v>75394.94</v>
      </c>
      <c r="AA40" s="42">
        <v>75394.94</v>
      </c>
      <c r="AB40" s="44"/>
      <c r="AC40" s="10">
        <f t="shared" si="11"/>
        <v>75394.94</v>
      </c>
      <c r="AD40" s="42">
        <v>75713.929999999993</v>
      </c>
      <c r="AE40" s="44"/>
      <c r="AF40" s="10">
        <f t="shared" si="12"/>
        <v>75713.929999999993</v>
      </c>
      <c r="AG40" s="42">
        <v>73508.58</v>
      </c>
      <c r="AH40" s="44"/>
      <c r="AI40" s="10">
        <f t="shared" si="13"/>
        <v>73508.58</v>
      </c>
      <c r="AJ40" s="42">
        <v>45505.32</v>
      </c>
      <c r="AK40" s="44"/>
      <c r="AL40" s="10">
        <f t="shared" si="14"/>
        <v>45505.32</v>
      </c>
      <c r="AM40" s="42">
        <v>73508.58</v>
      </c>
      <c r="AN40" s="44"/>
      <c r="AO40" s="10">
        <f t="shared" si="15"/>
        <v>73508.58</v>
      </c>
      <c r="AP40" s="17">
        <f t="shared" si="16"/>
        <v>841079.27999999991</v>
      </c>
      <c r="AQ40" s="19">
        <f t="shared" si="17"/>
        <v>0</v>
      </c>
      <c r="AR40" s="10">
        <f t="shared" si="18"/>
        <v>841079.27999999991</v>
      </c>
      <c r="AS40" s="139">
        <f t="shared" si="24"/>
        <v>70872.100000000006</v>
      </c>
      <c r="AT40" s="154"/>
      <c r="AU40" s="292" t="e">
        <f>AS39/AT39</f>
        <v>#DIV/0!</v>
      </c>
      <c r="AV40" s="210">
        <f t="shared" si="20"/>
        <v>70342.164999999994</v>
      </c>
      <c r="AW40" s="270"/>
      <c r="AX40" s="223" t="e">
        <f t="shared" si="29"/>
        <v>#DIV/0!</v>
      </c>
      <c r="AY40" s="234">
        <f>(F40+I40+L40+O40+R40+U40+X40+AA40+AD40)/9</f>
        <v>72061.866666666669</v>
      </c>
      <c r="AZ40" s="271"/>
      <c r="BA40" s="247" t="e">
        <f t="shared" si="30"/>
        <v>#DIV/0!</v>
      </c>
      <c r="BB40" s="10">
        <f>AP40/12</f>
        <v>70089.939999999988</v>
      </c>
      <c r="BC40" s="12">
        <v>45084.25</v>
      </c>
      <c r="BD40" s="45">
        <f t="shared" si="31"/>
        <v>1.554643583956703</v>
      </c>
      <c r="BE40" s="145"/>
      <c r="BF40" s="4"/>
      <c r="BG40" s="4"/>
      <c r="BH40" s="4"/>
      <c r="BI40" s="50"/>
      <c r="BJ40" s="50"/>
      <c r="BK40" s="4"/>
      <c r="BL40" s="4"/>
    </row>
    <row r="41" spans="1:64" s="3" customFormat="1" ht="45" customHeight="1" thickBot="1">
      <c r="A41" s="491"/>
      <c r="B41" s="112">
        <v>2</v>
      </c>
      <c r="C41" s="110" t="s">
        <v>234</v>
      </c>
      <c r="D41" s="126" t="s">
        <v>235</v>
      </c>
      <c r="E41" s="98" t="s">
        <v>236</v>
      </c>
      <c r="F41" s="67"/>
      <c r="G41" s="44"/>
      <c r="H41" s="139"/>
      <c r="I41" s="67"/>
      <c r="J41" s="44"/>
      <c r="K41" s="174"/>
      <c r="L41" s="67"/>
      <c r="M41" s="44"/>
      <c r="N41" s="21"/>
      <c r="O41" s="42"/>
      <c r="P41" s="44"/>
      <c r="Q41" s="10"/>
      <c r="R41" s="42"/>
      <c r="S41" s="44"/>
      <c r="T41" s="10"/>
      <c r="U41" s="42"/>
      <c r="V41" s="44"/>
      <c r="W41" s="11"/>
      <c r="X41" s="42"/>
      <c r="Y41" s="44"/>
      <c r="Z41" s="13"/>
      <c r="AA41" s="42"/>
      <c r="AB41" s="44"/>
      <c r="AC41" s="10"/>
      <c r="AD41" s="42">
        <v>17689.23</v>
      </c>
      <c r="AE41" s="44">
        <v>55150.89</v>
      </c>
      <c r="AF41" s="10">
        <f t="shared" si="12"/>
        <v>72840.12</v>
      </c>
      <c r="AG41" s="42">
        <v>17689.23</v>
      </c>
      <c r="AH41" s="44">
        <v>55902.89</v>
      </c>
      <c r="AI41" s="10">
        <f t="shared" si="13"/>
        <v>73592.12</v>
      </c>
      <c r="AJ41" s="42">
        <v>17689.23</v>
      </c>
      <c r="AK41" s="44">
        <v>61672.89</v>
      </c>
      <c r="AL41" s="10">
        <f t="shared" si="14"/>
        <v>79362.12</v>
      </c>
      <c r="AM41" s="42">
        <v>17689.23</v>
      </c>
      <c r="AN41" s="44">
        <v>59522.89</v>
      </c>
      <c r="AO41" s="10">
        <f t="shared" si="15"/>
        <v>77212.12</v>
      </c>
      <c r="AP41" s="17">
        <f t="shared" si="16"/>
        <v>70756.92</v>
      </c>
      <c r="AQ41" s="19">
        <f t="shared" si="17"/>
        <v>232249.56</v>
      </c>
      <c r="AR41" s="10">
        <f t="shared" si="18"/>
        <v>303006.48</v>
      </c>
      <c r="AS41" s="139">
        <f t="shared" si="24"/>
        <v>0</v>
      </c>
      <c r="AT41" s="154"/>
      <c r="AU41" s="292" t="e">
        <f>AS40/AT40</f>
        <v>#DIV/0!</v>
      </c>
      <c r="AV41" s="210">
        <f t="shared" si="20"/>
        <v>0</v>
      </c>
      <c r="AW41" s="270"/>
      <c r="AX41" s="223" t="e">
        <f t="shared" si="29"/>
        <v>#DIV/0!</v>
      </c>
      <c r="AY41" s="234">
        <f>(F41+I41+L41+O41+R41+U41+X41+AA41+AD41)/1</f>
        <v>17689.23</v>
      </c>
      <c r="AZ41" s="271"/>
      <c r="BA41" s="247" t="e">
        <f t="shared" si="30"/>
        <v>#DIV/0!</v>
      </c>
      <c r="BB41" s="10">
        <f>AP41/4</f>
        <v>17689.23</v>
      </c>
      <c r="BC41" s="12">
        <v>45084.25</v>
      </c>
      <c r="BD41" s="45">
        <f t="shared" si="31"/>
        <v>0.39235941598229979</v>
      </c>
      <c r="BE41" s="145"/>
      <c r="BF41" s="4"/>
      <c r="BG41" s="4"/>
      <c r="BH41" s="4"/>
      <c r="BI41" s="50"/>
      <c r="BJ41" s="50"/>
      <c r="BK41" s="4"/>
      <c r="BL41" s="4"/>
    </row>
    <row r="42" spans="1:64" ht="28.8" thickBot="1">
      <c r="A42" s="492"/>
      <c r="B42" s="112">
        <v>3</v>
      </c>
      <c r="C42" s="110" t="s">
        <v>224</v>
      </c>
      <c r="D42" s="126" t="s">
        <v>124</v>
      </c>
      <c r="E42" s="113"/>
      <c r="F42" s="67">
        <v>50427.7</v>
      </c>
      <c r="G42" s="44"/>
      <c r="H42" s="139">
        <f t="shared" si="6"/>
        <v>50427.7</v>
      </c>
      <c r="I42" s="67">
        <v>61451.39</v>
      </c>
      <c r="J42" s="44"/>
      <c r="K42" s="174">
        <f t="shared" si="25"/>
        <v>61451.39</v>
      </c>
      <c r="L42" s="67">
        <v>61451.39</v>
      </c>
      <c r="M42" s="44"/>
      <c r="N42" s="21">
        <f t="shared" si="7"/>
        <v>61451.39</v>
      </c>
      <c r="O42" s="42">
        <v>61451.39</v>
      </c>
      <c r="P42" s="44"/>
      <c r="Q42" s="10">
        <f t="shared" si="8"/>
        <v>61451.39</v>
      </c>
      <c r="R42" s="42">
        <v>61451.39</v>
      </c>
      <c r="S42" s="44"/>
      <c r="T42" s="10">
        <f t="shared" si="9"/>
        <v>61451.39</v>
      </c>
      <c r="U42" s="42">
        <v>61451.39</v>
      </c>
      <c r="V42" s="44"/>
      <c r="W42" s="11">
        <f t="shared" si="10"/>
        <v>61451.39</v>
      </c>
      <c r="X42" s="42">
        <v>63271.23</v>
      </c>
      <c r="Y42" s="44"/>
      <c r="Z42" s="13">
        <f t="shared" si="27"/>
        <v>63271.23</v>
      </c>
      <c r="AA42" s="42">
        <v>0</v>
      </c>
      <c r="AB42" s="44"/>
      <c r="AC42" s="10">
        <f t="shared" si="11"/>
        <v>0</v>
      </c>
      <c r="AD42" s="42">
        <v>0</v>
      </c>
      <c r="AE42" s="44"/>
      <c r="AF42" s="10">
        <f t="shared" si="12"/>
        <v>0</v>
      </c>
      <c r="AG42" s="42">
        <v>0</v>
      </c>
      <c r="AH42" s="44"/>
      <c r="AI42" s="10">
        <f t="shared" si="13"/>
        <v>0</v>
      </c>
      <c r="AJ42" s="42">
        <v>0</v>
      </c>
      <c r="AK42" s="44"/>
      <c r="AL42" s="10">
        <f t="shared" si="14"/>
        <v>0</v>
      </c>
      <c r="AM42" s="42">
        <v>0</v>
      </c>
      <c r="AN42" s="44"/>
      <c r="AO42" s="10">
        <f t="shared" si="15"/>
        <v>0</v>
      </c>
      <c r="AP42" s="17">
        <f t="shared" si="16"/>
        <v>420955.88</v>
      </c>
      <c r="AQ42" s="19">
        <f t="shared" si="17"/>
        <v>0</v>
      </c>
      <c r="AR42" s="10">
        <f t="shared" si="18"/>
        <v>420955.88</v>
      </c>
      <c r="AS42" s="139">
        <f t="shared" si="24"/>
        <v>57776.82666666666</v>
      </c>
      <c r="AT42" s="154"/>
      <c r="AU42" s="294" t="e">
        <f t="shared" si="19"/>
        <v>#DIV/0!</v>
      </c>
      <c r="AV42" s="210">
        <f>(F42+I42+L42+O42+R42+U42)/6</f>
        <v>59614.108333333337</v>
      </c>
      <c r="AW42" s="216"/>
      <c r="AX42" s="216" t="e">
        <f t="shared" si="29"/>
        <v>#DIV/0!</v>
      </c>
      <c r="AY42" s="234">
        <f>(F42+I42+L42+O42+R42+U42+X42+AA42+AD42)/7</f>
        <v>60136.554285714286</v>
      </c>
      <c r="AZ42" s="236"/>
      <c r="BA42" s="236" t="e">
        <f t="shared" si="30"/>
        <v>#DIV/0!</v>
      </c>
      <c r="BB42" s="10">
        <f>AP42/7</f>
        <v>60136.554285714286</v>
      </c>
      <c r="BC42" s="12">
        <v>45084.25</v>
      </c>
      <c r="BD42" s="68">
        <f t="shared" si="31"/>
        <v>1.3338705708914818</v>
      </c>
      <c r="BE42" s="145"/>
      <c r="BF42" s="4"/>
      <c r="BG42" s="4"/>
      <c r="BH42" s="4"/>
      <c r="BI42" s="50">
        <f t="shared" si="23"/>
        <v>35079.656666666669</v>
      </c>
      <c r="BJ42" s="50">
        <f t="shared" si="28"/>
        <v>25056.897619047617</v>
      </c>
      <c r="BK42" s="4"/>
      <c r="BL42" s="4"/>
    </row>
    <row r="43" spans="1:64" ht="45.75" customHeight="1" thickBot="1">
      <c r="A43" s="479" t="s">
        <v>71</v>
      </c>
      <c r="B43" s="373">
        <v>1</v>
      </c>
      <c r="C43" s="377" t="s">
        <v>237</v>
      </c>
      <c r="D43" s="377" t="s">
        <v>83</v>
      </c>
      <c r="E43" s="377"/>
      <c r="F43" s="75">
        <v>83357.36</v>
      </c>
      <c r="G43" s="49"/>
      <c r="H43" s="192">
        <f t="shared" si="6"/>
        <v>83357.36</v>
      </c>
      <c r="I43" s="48">
        <v>86023.96</v>
      </c>
      <c r="J43" s="308"/>
      <c r="K43" s="192">
        <f t="shared" si="25"/>
        <v>86023.96</v>
      </c>
      <c r="L43" s="48">
        <v>83357.36</v>
      </c>
      <c r="M43" s="49"/>
      <c r="N43" s="47">
        <f t="shared" si="7"/>
        <v>83357.36</v>
      </c>
      <c r="O43" s="48">
        <v>83884.53</v>
      </c>
      <c r="P43" s="49"/>
      <c r="Q43" s="47">
        <f t="shared" si="8"/>
        <v>83884.53</v>
      </c>
      <c r="R43" s="48">
        <v>78244.3</v>
      </c>
      <c r="S43" s="49"/>
      <c r="T43" s="47">
        <f t="shared" si="9"/>
        <v>78244.3</v>
      </c>
      <c r="U43" s="48">
        <v>88056.48</v>
      </c>
      <c r="V43" s="49"/>
      <c r="W43" s="47">
        <f t="shared" si="10"/>
        <v>88056.48</v>
      </c>
      <c r="X43" s="48">
        <v>85246.89</v>
      </c>
      <c r="Y43" s="49"/>
      <c r="Z43" s="33">
        <f t="shared" si="27"/>
        <v>85246.89</v>
      </c>
      <c r="AA43" s="48">
        <v>93736.05</v>
      </c>
      <c r="AB43" s="49"/>
      <c r="AC43" s="47">
        <f t="shared" si="11"/>
        <v>93736.05</v>
      </c>
      <c r="AD43" s="48">
        <v>0</v>
      </c>
      <c r="AE43" s="49"/>
      <c r="AF43" s="47">
        <f t="shared" si="12"/>
        <v>0</v>
      </c>
      <c r="AG43" s="48">
        <v>0</v>
      </c>
      <c r="AH43" s="49"/>
      <c r="AI43" s="47">
        <f t="shared" si="13"/>
        <v>0</v>
      </c>
      <c r="AJ43" s="48">
        <v>0</v>
      </c>
      <c r="AK43" s="49"/>
      <c r="AL43" s="47">
        <f t="shared" si="14"/>
        <v>0</v>
      </c>
      <c r="AM43" s="48">
        <v>0</v>
      </c>
      <c r="AN43" s="49"/>
      <c r="AO43" s="47">
        <f t="shared" si="15"/>
        <v>0</v>
      </c>
      <c r="AP43" s="48">
        <f t="shared" si="16"/>
        <v>681906.92999999993</v>
      </c>
      <c r="AQ43" s="49">
        <f t="shared" si="17"/>
        <v>0</v>
      </c>
      <c r="AR43" s="47">
        <f t="shared" si="18"/>
        <v>681906.92999999993</v>
      </c>
      <c r="AS43" s="192">
        <f t="shared" si="24"/>
        <v>84246.226666666669</v>
      </c>
      <c r="AT43" s="192"/>
      <c r="AU43" s="290" t="e">
        <f t="shared" si="19"/>
        <v>#DIV/0!</v>
      </c>
      <c r="AV43" s="210">
        <f>(F43+I43+L43+O43+R43+U43)/6</f>
        <v>83820.664999999994</v>
      </c>
      <c r="AW43" s="210"/>
      <c r="AX43" s="210" t="e">
        <f t="shared" si="29"/>
        <v>#DIV/0!</v>
      </c>
      <c r="AY43" s="234">
        <f>(F43+I43+L43+O43+R43+U43+X43+AA43+AD43)/8</f>
        <v>85238.366249999992</v>
      </c>
      <c r="AZ43" s="234"/>
      <c r="BA43" s="234" t="e">
        <f t="shared" si="30"/>
        <v>#DIV/0!</v>
      </c>
      <c r="BB43" s="10">
        <f>AP43/8</f>
        <v>85238.366249999992</v>
      </c>
      <c r="BC43" s="10">
        <v>50754.61</v>
      </c>
      <c r="BD43" s="65">
        <f t="shared" si="31"/>
        <v>1.6794211648951689</v>
      </c>
      <c r="BE43" s="145"/>
      <c r="BF43" s="4"/>
      <c r="BG43" s="4"/>
      <c r="BH43" s="4"/>
      <c r="BI43" s="50">
        <f t="shared" si="23"/>
        <v>56825.577499999992</v>
      </c>
      <c r="BJ43" s="50">
        <f t="shared" si="28"/>
        <v>28412.78875</v>
      </c>
      <c r="BK43" s="4"/>
      <c r="BL43" s="4"/>
    </row>
    <row r="44" spans="1:64" ht="45.75" customHeight="1" thickBot="1">
      <c r="A44" s="485"/>
      <c r="B44" s="99">
        <v>2</v>
      </c>
      <c r="C44" s="429" t="s">
        <v>263</v>
      </c>
      <c r="D44" s="100" t="s">
        <v>83</v>
      </c>
      <c r="E44" s="430"/>
      <c r="F44" s="26"/>
      <c r="G44" s="382"/>
      <c r="H44" s="383">
        <f t="shared" si="6"/>
        <v>0</v>
      </c>
      <c r="I44" s="24"/>
      <c r="J44" s="25"/>
      <c r="K44" s="140"/>
      <c r="L44" s="26"/>
      <c r="M44" s="384"/>
      <c r="N44" s="11"/>
      <c r="O44" s="26"/>
      <c r="P44" s="25"/>
      <c r="Q44" s="11"/>
      <c r="R44" s="26"/>
      <c r="S44" s="25"/>
      <c r="T44" s="11"/>
      <c r="U44" s="26"/>
      <c r="V44" s="25"/>
      <c r="W44" s="11"/>
      <c r="X44" s="26"/>
      <c r="Y44" s="25"/>
      <c r="Z44" s="11"/>
      <c r="AA44" s="26"/>
      <c r="AB44" s="25"/>
      <c r="AC44" s="163">
        <f t="shared" si="11"/>
        <v>0</v>
      </c>
      <c r="AD44" s="272"/>
      <c r="AE44" s="25"/>
      <c r="AF44" s="163">
        <f t="shared" si="12"/>
        <v>0</v>
      </c>
      <c r="AG44" s="24"/>
      <c r="AH44" s="25"/>
      <c r="AI44" s="11"/>
      <c r="AJ44" s="26">
        <v>82727.73</v>
      </c>
      <c r="AK44" s="25"/>
      <c r="AL44" s="11">
        <f t="shared" si="14"/>
        <v>82727.73</v>
      </c>
      <c r="AM44" s="26">
        <v>82727.73</v>
      </c>
      <c r="AN44" s="25"/>
      <c r="AO44" s="11">
        <f t="shared" si="15"/>
        <v>82727.73</v>
      </c>
      <c r="AP44" s="432">
        <f t="shared" si="16"/>
        <v>165455.46</v>
      </c>
      <c r="AQ44" s="431"/>
      <c r="AR44" s="47">
        <f t="shared" si="18"/>
        <v>165455.46</v>
      </c>
      <c r="AS44" s="140">
        <f t="shared" si="24"/>
        <v>0</v>
      </c>
      <c r="AT44" s="140"/>
      <c r="AU44" s="292" t="e">
        <f t="shared" si="19"/>
        <v>#DIV/0!</v>
      </c>
      <c r="AV44" s="210">
        <f>(F44+I44+L44+O44+R44+U44)/6</f>
        <v>0</v>
      </c>
      <c r="AW44" s="215"/>
      <c r="AX44" s="210" t="e">
        <f t="shared" si="29"/>
        <v>#DIV/0!</v>
      </c>
      <c r="AY44" s="234">
        <f>(F44+I44+L44+O44+R44+U44+X44+AA44+AD44)/9</f>
        <v>0</v>
      </c>
      <c r="AZ44" s="275"/>
      <c r="BA44" s="234" t="e">
        <f t="shared" si="30"/>
        <v>#DIV/0!</v>
      </c>
      <c r="BB44" s="10">
        <f>AP44/2</f>
        <v>82727.73</v>
      </c>
      <c r="BC44" s="319">
        <v>50754.61</v>
      </c>
      <c r="BD44" s="65">
        <f t="shared" si="31"/>
        <v>1.6299549932508592</v>
      </c>
      <c r="BE44" s="145"/>
      <c r="BF44" s="4"/>
      <c r="BG44" s="4"/>
      <c r="BH44" s="4"/>
      <c r="BI44" s="50"/>
      <c r="BJ44" s="50"/>
      <c r="BK44" s="4"/>
      <c r="BL44" s="4"/>
    </row>
    <row r="45" spans="1:64" ht="28.8" thickBot="1">
      <c r="A45" s="487"/>
      <c r="B45" s="108">
        <v>3</v>
      </c>
      <c r="C45" s="111" t="s">
        <v>125</v>
      </c>
      <c r="D45" s="323" t="s">
        <v>124</v>
      </c>
      <c r="E45" s="390" t="s">
        <v>268</v>
      </c>
      <c r="F45" s="80">
        <v>65138.66</v>
      </c>
      <c r="G45" s="36">
        <v>31823.91</v>
      </c>
      <c r="H45" s="174">
        <f t="shared" si="6"/>
        <v>96962.57</v>
      </c>
      <c r="I45" s="80">
        <v>67301.149999999994</v>
      </c>
      <c r="J45" s="36"/>
      <c r="K45" s="174">
        <f t="shared" si="25"/>
        <v>67301.149999999994</v>
      </c>
      <c r="L45" s="34">
        <v>62997.64</v>
      </c>
      <c r="M45" s="36"/>
      <c r="N45" s="33">
        <f t="shared" si="7"/>
        <v>62997.64</v>
      </c>
      <c r="O45" s="34">
        <v>61610.45</v>
      </c>
      <c r="P45" s="36"/>
      <c r="Q45" s="33">
        <f t="shared" si="8"/>
        <v>61610.45</v>
      </c>
      <c r="R45" s="34">
        <v>65138.66</v>
      </c>
      <c r="S45" s="36"/>
      <c r="T45" s="33">
        <f t="shared" si="9"/>
        <v>65138.66</v>
      </c>
      <c r="U45" s="34">
        <v>60694.720000000001</v>
      </c>
      <c r="V45" s="36"/>
      <c r="W45" s="33">
        <f t="shared" si="10"/>
        <v>60694.720000000001</v>
      </c>
      <c r="X45" s="34">
        <v>67507.460000000006</v>
      </c>
      <c r="Y45" s="36"/>
      <c r="Z45" s="33">
        <f t="shared" si="27"/>
        <v>67507.460000000006</v>
      </c>
      <c r="AA45" s="34">
        <v>77480.69</v>
      </c>
      <c r="AB45" s="36"/>
      <c r="AC45" s="391">
        <f t="shared" si="11"/>
        <v>77480.69</v>
      </c>
      <c r="AD45" s="307">
        <v>60222.5</v>
      </c>
      <c r="AE45" s="36"/>
      <c r="AF45" s="391">
        <f t="shared" si="12"/>
        <v>60222.5</v>
      </c>
      <c r="AG45" s="80">
        <v>58674.28</v>
      </c>
      <c r="AH45" s="36">
        <v>5471.26</v>
      </c>
      <c r="AI45" s="33">
        <f t="shared" si="13"/>
        <v>64145.54</v>
      </c>
      <c r="AJ45" s="34">
        <v>55874.66</v>
      </c>
      <c r="AK45" s="36">
        <v>8389.26</v>
      </c>
      <c r="AL45" s="33">
        <f t="shared" si="14"/>
        <v>64263.920000000006</v>
      </c>
      <c r="AM45" s="34">
        <v>52195.16</v>
      </c>
      <c r="AN45" s="36">
        <v>8389.26</v>
      </c>
      <c r="AO45" s="33">
        <f t="shared" si="15"/>
        <v>60584.420000000006</v>
      </c>
      <c r="AP45" s="34">
        <f t="shared" si="16"/>
        <v>754836.03000000014</v>
      </c>
      <c r="AQ45" s="36">
        <f t="shared" si="17"/>
        <v>54073.69</v>
      </c>
      <c r="AR45" s="33">
        <f t="shared" si="18"/>
        <v>808909.7200000002</v>
      </c>
      <c r="AS45" s="174">
        <f t="shared" si="24"/>
        <v>65145.816666666673</v>
      </c>
      <c r="AT45" s="174"/>
      <c r="AU45" s="291" t="e">
        <f t="shared" si="19"/>
        <v>#DIV/0!</v>
      </c>
      <c r="AV45" s="228">
        <f t="shared" si="20"/>
        <v>63813.546666666669</v>
      </c>
      <c r="AW45" s="228"/>
      <c r="AX45" s="228" t="e">
        <f t="shared" si="29"/>
        <v>#DIV/0!</v>
      </c>
      <c r="AY45" s="239">
        <f t="shared" si="21"/>
        <v>65343.547777777785</v>
      </c>
      <c r="AZ45" s="392"/>
      <c r="BA45" s="393" t="e">
        <f t="shared" si="30"/>
        <v>#DIV/0!</v>
      </c>
      <c r="BB45" s="394">
        <f t="shared" si="22"/>
        <v>62903.00250000001</v>
      </c>
      <c r="BC45" s="389">
        <v>50754.61</v>
      </c>
      <c r="BD45" s="395">
        <f t="shared" ref="BD45:BD53" si="32">BB45/BC45</f>
        <v>1.2393554496823049</v>
      </c>
      <c r="BE45" s="146"/>
      <c r="BF45" s="4"/>
      <c r="BG45" s="4"/>
      <c r="BH45" s="4"/>
      <c r="BI45" s="50">
        <f t="shared" si="23"/>
        <v>62903.00250000001</v>
      </c>
      <c r="BJ45" s="50">
        <f t="shared" si="28"/>
        <v>0</v>
      </c>
      <c r="BK45" s="4"/>
      <c r="BL45" s="4"/>
    </row>
    <row r="46" spans="1:64" s="411" customFormat="1" ht="30.75" customHeight="1" thickBot="1">
      <c r="A46" s="483" t="s">
        <v>238</v>
      </c>
      <c r="B46" s="99">
        <v>2</v>
      </c>
      <c r="C46" s="427" t="s">
        <v>225</v>
      </c>
      <c r="D46" s="15" t="s">
        <v>178</v>
      </c>
      <c r="E46" s="400"/>
      <c r="F46" s="401">
        <v>87802.3</v>
      </c>
      <c r="G46" s="402"/>
      <c r="H46" s="139">
        <f t="shared" si="6"/>
        <v>87802.3</v>
      </c>
      <c r="I46" s="401">
        <v>87802.3</v>
      </c>
      <c r="J46" s="402"/>
      <c r="K46" s="403">
        <f t="shared" si="25"/>
        <v>87802.3</v>
      </c>
      <c r="L46" s="401">
        <v>87802.3</v>
      </c>
      <c r="M46" s="402"/>
      <c r="N46" s="404">
        <f t="shared" si="7"/>
        <v>87802.3</v>
      </c>
      <c r="O46" s="401">
        <v>83442.78</v>
      </c>
      <c r="P46" s="402"/>
      <c r="Q46" s="344">
        <f t="shared" si="8"/>
        <v>83442.78</v>
      </c>
      <c r="R46" s="401">
        <v>83029.850000000006</v>
      </c>
      <c r="S46" s="405"/>
      <c r="T46" s="344">
        <f t="shared" si="9"/>
        <v>83029.850000000006</v>
      </c>
      <c r="U46" s="401">
        <v>83852.12</v>
      </c>
      <c r="V46" s="405"/>
      <c r="W46" s="404">
        <f t="shared" si="10"/>
        <v>83852.12</v>
      </c>
      <c r="X46" s="401">
        <v>90916.72</v>
      </c>
      <c r="Y46" s="401"/>
      <c r="Z46" s="344">
        <f t="shared" si="27"/>
        <v>90916.72</v>
      </c>
      <c r="AA46" s="401">
        <v>89113.27</v>
      </c>
      <c r="AB46" s="401"/>
      <c r="AC46" s="404">
        <f t="shared" si="11"/>
        <v>89113.27</v>
      </c>
      <c r="AD46" s="41">
        <v>98587.63</v>
      </c>
      <c r="AE46" s="401"/>
      <c r="AF46" s="10">
        <f t="shared" si="12"/>
        <v>98587.63</v>
      </c>
      <c r="AG46" s="41">
        <v>109026.36</v>
      </c>
      <c r="AH46" s="401"/>
      <c r="AI46" s="10">
        <f t="shared" si="13"/>
        <v>109026.36</v>
      </c>
      <c r="AJ46" s="41">
        <v>78693.36</v>
      </c>
      <c r="AK46" s="401"/>
      <c r="AL46" s="10">
        <f t="shared" si="14"/>
        <v>78693.36</v>
      </c>
      <c r="AM46" s="401">
        <v>78693.36</v>
      </c>
      <c r="AN46" s="19"/>
      <c r="AO46" s="10">
        <f t="shared" si="15"/>
        <v>78693.36</v>
      </c>
      <c r="AP46" s="17">
        <f t="shared" si="16"/>
        <v>1058762.3500000001</v>
      </c>
      <c r="AQ46" s="19">
        <f t="shared" si="17"/>
        <v>0</v>
      </c>
      <c r="AR46" s="10">
        <f t="shared" si="18"/>
        <v>1058762.3500000001</v>
      </c>
      <c r="AS46" s="139">
        <f t="shared" si="24"/>
        <v>87802.3</v>
      </c>
      <c r="AT46" s="139"/>
      <c r="AU46" s="288" t="e">
        <f t="shared" si="19"/>
        <v>#DIV/0!</v>
      </c>
      <c r="AV46" s="210">
        <f t="shared" si="20"/>
        <v>85621.941666666666</v>
      </c>
      <c r="AW46" s="406"/>
      <c r="AX46" s="407" t="e">
        <f>AV46/AW46</f>
        <v>#DIV/0!</v>
      </c>
      <c r="AY46" s="234">
        <f>(F46+I46+L46+O46+R46+U46+X46+AA46+AD46)/9</f>
        <v>88038.80777777778</v>
      </c>
      <c r="AZ46" s="408"/>
      <c r="BA46" s="409" t="e">
        <f t="shared" si="30"/>
        <v>#DIV/0!</v>
      </c>
      <c r="BB46" s="10">
        <f>AP46/12</f>
        <v>88230.195833333346</v>
      </c>
      <c r="BC46" s="10">
        <v>65318.18</v>
      </c>
      <c r="BD46" s="65">
        <f t="shared" si="32"/>
        <v>1.3507754783328829</v>
      </c>
      <c r="BE46" s="410"/>
      <c r="BI46" s="412"/>
      <c r="BJ46" s="412"/>
    </row>
    <row r="47" spans="1:64" s="413" customFormat="1" ht="30.75" customHeight="1" thickBot="1">
      <c r="A47" s="482"/>
      <c r="B47" s="108">
        <v>3</v>
      </c>
      <c r="C47" s="428" t="s">
        <v>192</v>
      </c>
      <c r="D47" s="110" t="s">
        <v>181</v>
      </c>
      <c r="E47" s="312" t="s">
        <v>240</v>
      </c>
      <c r="F47" s="272">
        <v>57359.03</v>
      </c>
      <c r="G47" s="315">
        <v>38495.040000000001</v>
      </c>
      <c r="H47" s="141">
        <f t="shared" si="6"/>
        <v>95854.07</v>
      </c>
      <c r="I47" s="272">
        <v>60586.34</v>
      </c>
      <c r="J47" s="315">
        <v>48115.96</v>
      </c>
      <c r="K47" s="196">
        <f t="shared" si="25"/>
        <v>108702.29999999999</v>
      </c>
      <c r="L47" s="272">
        <v>46347.26</v>
      </c>
      <c r="M47" s="315">
        <v>23670.73</v>
      </c>
      <c r="N47" s="163">
        <f t="shared" si="7"/>
        <v>70017.990000000005</v>
      </c>
      <c r="O47" s="272">
        <v>7005.19</v>
      </c>
      <c r="P47" s="315">
        <v>5668.99</v>
      </c>
      <c r="Q47" s="303">
        <f t="shared" si="8"/>
        <v>12674.18</v>
      </c>
      <c r="R47" s="272">
        <v>0</v>
      </c>
      <c r="S47" s="317">
        <v>0</v>
      </c>
      <c r="T47" s="303">
        <f t="shared" si="9"/>
        <v>0</v>
      </c>
      <c r="U47" s="272">
        <v>13185.13</v>
      </c>
      <c r="V47" s="317">
        <v>9641.1</v>
      </c>
      <c r="W47" s="163">
        <f t="shared" si="10"/>
        <v>22826.23</v>
      </c>
      <c r="X47" s="272">
        <v>58391.29</v>
      </c>
      <c r="Y47" s="272">
        <v>42696.3</v>
      </c>
      <c r="Z47" s="303">
        <f t="shared" si="27"/>
        <v>101087.59</v>
      </c>
      <c r="AA47" s="272">
        <v>63483.41</v>
      </c>
      <c r="AB47" s="272">
        <v>35246.379999999997</v>
      </c>
      <c r="AC47" s="303">
        <f t="shared" si="11"/>
        <v>98729.790000000008</v>
      </c>
      <c r="AD47" s="272">
        <v>63236.1</v>
      </c>
      <c r="AE47" s="304">
        <v>61935.7</v>
      </c>
      <c r="AF47" s="303">
        <f t="shared" si="12"/>
        <v>125171.79999999999</v>
      </c>
      <c r="AG47" s="272">
        <v>48069.71</v>
      </c>
      <c r="AH47" s="272">
        <v>74170</v>
      </c>
      <c r="AI47" s="10">
        <f t="shared" si="13"/>
        <v>122239.70999999999</v>
      </c>
      <c r="AJ47" s="272">
        <v>47469.71</v>
      </c>
      <c r="AK47" s="32">
        <v>61212</v>
      </c>
      <c r="AL47" s="10">
        <f t="shared" si="14"/>
        <v>108681.70999999999</v>
      </c>
      <c r="AM47" s="81">
        <v>48069.71</v>
      </c>
      <c r="AN47" s="272">
        <v>68149</v>
      </c>
      <c r="AO47" s="47">
        <f t="shared" si="15"/>
        <v>116218.70999999999</v>
      </c>
      <c r="AP47" s="17">
        <f t="shared" si="16"/>
        <v>513202.88000000006</v>
      </c>
      <c r="AQ47" s="19">
        <f t="shared" si="17"/>
        <v>469001.2</v>
      </c>
      <c r="AR47" s="10">
        <f t="shared" si="18"/>
        <v>982204.08000000007</v>
      </c>
      <c r="AS47" s="139">
        <f t="shared" si="24"/>
        <v>54764.21</v>
      </c>
      <c r="AT47" s="141"/>
      <c r="AU47" s="295" t="e">
        <f t="shared" si="19"/>
        <v>#DIV/0!</v>
      </c>
      <c r="AV47" s="213">
        <f t="shared" si="20"/>
        <v>30747.158333333336</v>
      </c>
      <c r="AW47" s="224"/>
      <c r="AX47" s="286" t="e">
        <f>AV47/AW47</f>
        <v>#DIV/0!</v>
      </c>
      <c r="AY47" s="234">
        <f>(F47+I47+L47+O47+R47+U47+X47+AA47+AD47)/9</f>
        <v>41065.972222222219</v>
      </c>
      <c r="AZ47" s="248"/>
      <c r="BA47" s="281" t="e">
        <f t="shared" si="30"/>
        <v>#DIV/0!</v>
      </c>
      <c r="BB47" s="10">
        <f>AP47/12</f>
        <v>42766.906666666669</v>
      </c>
      <c r="BC47" s="13">
        <v>65318.18</v>
      </c>
      <c r="BD47" s="55">
        <f t="shared" si="32"/>
        <v>0.65474737150769768</v>
      </c>
      <c r="BE47" s="145"/>
      <c r="BI47" s="414"/>
      <c r="BJ47" s="414"/>
    </row>
    <row r="48" spans="1:64" s="413" customFormat="1" ht="30.75" customHeight="1" thickBot="1">
      <c r="A48" s="482"/>
      <c r="B48" s="105">
        <v>4</v>
      </c>
      <c r="C48" s="428" t="s">
        <v>193</v>
      </c>
      <c r="D48" s="110" t="s">
        <v>184</v>
      </c>
      <c r="E48" s="313" t="s">
        <v>239</v>
      </c>
      <c r="F48" s="272">
        <v>79091.8</v>
      </c>
      <c r="G48" s="315">
        <v>14448.98</v>
      </c>
      <c r="H48" s="141">
        <f t="shared" si="6"/>
        <v>93540.78</v>
      </c>
      <c r="I48" s="272">
        <v>78091.8</v>
      </c>
      <c r="J48" s="315">
        <v>15448.98</v>
      </c>
      <c r="K48" s="196">
        <f t="shared" si="25"/>
        <v>93540.78</v>
      </c>
      <c r="L48" s="272">
        <v>78091.8</v>
      </c>
      <c r="M48" s="315">
        <v>15448.98</v>
      </c>
      <c r="N48" s="163">
        <f t="shared" si="7"/>
        <v>93540.78</v>
      </c>
      <c r="O48" s="272">
        <v>78091.8</v>
      </c>
      <c r="P48" s="315">
        <v>16248.98</v>
      </c>
      <c r="Q48" s="303">
        <f t="shared" si="8"/>
        <v>94340.78</v>
      </c>
      <c r="R48" s="272">
        <v>76091.8</v>
      </c>
      <c r="S48" s="317">
        <v>17448.98</v>
      </c>
      <c r="T48" s="303">
        <f t="shared" si="9"/>
        <v>93540.78</v>
      </c>
      <c r="U48" s="272">
        <v>80561.63</v>
      </c>
      <c r="V48" s="317">
        <v>15448.98</v>
      </c>
      <c r="W48" s="163">
        <f t="shared" si="10"/>
        <v>96010.61</v>
      </c>
      <c r="X48" s="272">
        <v>92169.2</v>
      </c>
      <c r="Y48" s="272">
        <v>17448.98</v>
      </c>
      <c r="Z48" s="303">
        <f t="shared" si="27"/>
        <v>109618.18</v>
      </c>
      <c r="AA48" s="272">
        <v>80452.3</v>
      </c>
      <c r="AB48" s="272">
        <v>17024.78</v>
      </c>
      <c r="AC48" s="303">
        <f t="shared" si="11"/>
        <v>97477.08</v>
      </c>
      <c r="AD48" s="272">
        <v>75410.16</v>
      </c>
      <c r="AE48" s="304">
        <v>23784.25</v>
      </c>
      <c r="AF48" s="303">
        <f t="shared" si="12"/>
        <v>99194.41</v>
      </c>
      <c r="AG48" s="272">
        <v>71210.16</v>
      </c>
      <c r="AH48" s="272">
        <v>27784.25</v>
      </c>
      <c r="AI48" s="10">
        <f t="shared" si="13"/>
        <v>98994.41</v>
      </c>
      <c r="AJ48" s="272">
        <v>67310.16</v>
      </c>
      <c r="AK48" s="32">
        <v>27784.25</v>
      </c>
      <c r="AL48" s="10">
        <f t="shared" si="14"/>
        <v>95094.41</v>
      </c>
      <c r="AM48" s="81">
        <v>66110.16</v>
      </c>
      <c r="AN48" s="32">
        <v>27784.25</v>
      </c>
      <c r="AO48" s="47">
        <f t="shared" si="15"/>
        <v>93894.41</v>
      </c>
      <c r="AP48" s="17">
        <f t="shared" si="16"/>
        <v>922682.77000000014</v>
      </c>
      <c r="AQ48" s="19">
        <f t="shared" si="17"/>
        <v>236104.63999999998</v>
      </c>
      <c r="AR48" s="10">
        <f t="shared" si="18"/>
        <v>1158787.4100000001</v>
      </c>
      <c r="AS48" s="139">
        <f t="shared" si="24"/>
        <v>78425.133333333346</v>
      </c>
      <c r="AT48" s="141"/>
      <c r="AU48" s="295" t="e">
        <f t="shared" si="19"/>
        <v>#DIV/0!</v>
      </c>
      <c r="AV48" s="213">
        <f t="shared" si="20"/>
        <v>78336.771666666667</v>
      </c>
      <c r="AW48" s="224"/>
      <c r="AX48" s="286" t="e">
        <f>AV48/AW48</f>
        <v>#DIV/0!</v>
      </c>
      <c r="AY48" s="234">
        <f>(F48+I48+L48+O48+R48+U48+X48+AA48+AD48)/9</f>
        <v>79783.587777777779</v>
      </c>
      <c r="AZ48" s="248"/>
      <c r="BA48" s="281" t="e">
        <f t="shared" si="30"/>
        <v>#DIV/0!</v>
      </c>
      <c r="BB48" s="10">
        <f>AP48/12</f>
        <v>76890.230833333349</v>
      </c>
      <c r="BC48" s="13">
        <v>65318.18</v>
      </c>
      <c r="BD48" s="55">
        <f t="shared" si="32"/>
        <v>1.1771643183158709</v>
      </c>
      <c r="BE48" s="145"/>
      <c r="BI48" s="414"/>
      <c r="BJ48" s="414"/>
    </row>
    <row r="49" spans="1:64" s="425" customFormat="1" ht="28.8" thickBot="1">
      <c r="A49" s="484"/>
      <c r="B49" s="112">
        <v>5</v>
      </c>
      <c r="C49" s="310" t="s">
        <v>157</v>
      </c>
      <c r="D49" s="110" t="s">
        <v>183</v>
      </c>
      <c r="E49" s="314" t="s">
        <v>182</v>
      </c>
      <c r="F49" s="415">
        <v>47487.78</v>
      </c>
      <c r="G49" s="416">
        <v>12188.47</v>
      </c>
      <c r="H49" s="417">
        <f t="shared" si="6"/>
        <v>59676.25</v>
      </c>
      <c r="I49" s="415">
        <v>41277.26</v>
      </c>
      <c r="J49" s="416">
        <v>9853.8799999999992</v>
      </c>
      <c r="K49" s="417">
        <f t="shared" si="25"/>
        <v>51131.14</v>
      </c>
      <c r="L49" s="415">
        <v>55036.34</v>
      </c>
      <c r="M49" s="416">
        <v>13138.5</v>
      </c>
      <c r="N49" s="418">
        <f t="shared" si="7"/>
        <v>68174.84</v>
      </c>
      <c r="O49" s="415">
        <v>88633.34</v>
      </c>
      <c r="P49" s="416">
        <v>13138.5</v>
      </c>
      <c r="Q49" s="388">
        <f t="shared" si="8"/>
        <v>101771.84</v>
      </c>
      <c r="R49" s="415">
        <v>92999.41</v>
      </c>
      <c r="S49" s="419">
        <v>15138.5</v>
      </c>
      <c r="T49" s="388">
        <f t="shared" si="9"/>
        <v>108137.91</v>
      </c>
      <c r="U49" s="415">
        <v>76554.34</v>
      </c>
      <c r="V49" s="419">
        <v>12138.5</v>
      </c>
      <c r="W49" s="418">
        <f t="shared" si="10"/>
        <v>88692.84</v>
      </c>
      <c r="X49" s="415">
        <v>65932.350000000006</v>
      </c>
      <c r="Y49" s="415">
        <v>14729.96</v>
      </c>
      <c r="Z49" s="388">
        <f t="shared" si="27"/>
        <v>80662.31</v>
      </c>
      <c r="AA49" s="415">
        <v>58420.92</v>
      </c>
      <c r="AB49" s="415">
        <v>15646.65</v>
      </c>
      <c r="AC49" s="388">
        <f t="shared" si="11"/>
        <v>74067.569999999992</v>
      </c>
      <c r="AD49" s="415">
        <v>53469.71</v>
      </c>
      <c r="AE49" s="415">
        <v>17936.099999999999</v>
      </c>
      <c r="AF49" s="388">
        <f t="shared" si="12"/>
        <v>71405.81</v>
      </c>
      <c r="AG49" s="415">
        <v>50825.68</v>
      </c>
      <c r="AH49" s="415">
        <v>14036.95</v>
      </c>
      <c r="AI49" s="388">
        <f t="shared" si="13"/>
        <v>64862.630000000005</v>
      </c>
      <c r="AJ49" s="415">
        <v>64689.71</v>
      </c>
      <c r="AK49" s="23">
        <v>19085.7</v>
      </c>
      <c r="AL49" s="12">
        <f t="shared" si="14"/>
        <v>83775.41</v>
      </c>
      <c r="AM49" s="89">
        <v>63119.71</v>
      </c>
      <c r="AN49" s="23">
        <v>19085.7</v>
      </c>
      <c r="AO49" s="11">
        <f t="shared" si="15"/>
        <v>82205.41</v>
      </c>
      <c r="AP49" s="26">
        <f t="shared" si="16"/>
        <v>758446.54999999993</v>
      </c>
      <c r="AQ49" s="25">
        <f t="shared" si="17"/>
        <v>176117.41000000003</v>
      </c>
      <c r="AR49" s="12">
        <f t="shared" si="18"/>
        <v>934563.96</v>
      </c>
      <c r="AS49" s="154">
        <f t="shared" si="24"/>
        <v>47933.793333333335</v>
      </c>
      <c r="AT49" s="154"/>
      <c r="AU49" s="294" t="e">
        <f t="shared" si="19"/>
        <v>#DIV/0!</v>
      </c>
      <c r="AV49" s="216">
        <f>(F49+I49+L49+O49+R49+U49)/6</f>
        <v>66998.078333333324</v>
      </c>
      <c r="AW49" s="420"/>
      <c r="AX49" s="421" t="e">
        <f t="shared" si="29"/>
        <v>#DIV/0!</v>
      </c>
      <c r="AY49" s="236">
        <f>(F49+I49+L49+O49+R49+U49+X49+AA49+AD49)/9</f>
        <v>64423.494444444441</v>
      </c>
      <c r="AZ49" s="422"/>
      <c r="BA49" s="423" t="e">
        <f t="shared" si="30"/>
        <v>#DIV/0!</v>
      </c>
      <c r="BB49" s="12">
        <f>AP49/12</f>
        <v>63203.879166666658</v>
      </c>
      <c r="BC49" s="12">
        <v>65318.18</v>
      </c>
      <c r="BD49" s="68">
        <f t="shared" si="32"/>
        <v>0.96763074486562028</v>
      </c>
      <c r="BE49" s="388"/>
      <c r="BF49" s="424"/>
      <c r="BI49" s="426">
        <f t="shared" si="23"/>
        <v>63203.879166666658</v>
      </c>
      <c r="BJ49" s="426">
        <f t="shared" si="28"/>
        <v>0</v>
      </c>
    </row>
    <row r="50" spans="1:64" s="4" customFormat="1" ht="35.25" customHeight="1" thickBot="1">
      <c r="A50" s="475" t="s">
        <v>97</v>
      </c>
      <c r="B50" s="108">
        <v>2</v>
      </c>
      <c r="C50" s="109" t="s">
        <v>264</v>
      </c>
      <c r="D50" s="310" t="s">
        <v>181</v>
      </c>
      <c r="E50" s="171" t="s">
        <v>265</v>
      </c>
      <c r="F50" s="80"/>
      <c r="G50" s="324"/>
      <c r="H50" s="201">
        <f t="shared" si="6"/>
        <v>0</v>
      </c>
      <c r="I50" s="304"/>
      <c r="J50" s="36"/>
      <c r="K50" s="201">
        <f t="shared" si="25"/>
        <v>0</v>
      </c>
      <c r="L50" s="304"/>
      <c r="M50" s="396"/>
      <c r="N50" s="397">
        <f t="shared" si="7"/>
        <v>0</v>
      </c>
      <c r="O50" s="304"/>
      <c r="P50" s="396"/>
      <c r="Q50" s="303">
        <f t="shared" si="8"/>
        <v>0</v>
      </c>
      <c r="R50" s="304"/>
      <c r="S50" s="398"/>
      <c r="T50" s="303">
        <f t="shared" si="9"/>
        <v>0</v>
      </c>
      <c r="U50" s="304"/>
      <c r="V50" s="398"/>
      <c r="W50" s="397">
        <f t="shared" si="10"/>
        <v>0</v>
      </c>
      <c r="X50" s="304"/>
      <c r="Y50" s="304"/>
      <c r="Z50" s="303">
        <f t="shared" si="27"/>
        <v>0</v>
      </c>
      <c r="AA50" s="304"/>
      <c r="AB50" s="304"/>
      <c r="AC50" s="162">
        <f t="shared" si="11"/>
        <v>0</v>
      </c>
      <c r="AD50" s="34"/>
      <c r="AE50" s="36"/>
      <c r="AF50" s="13"/>
      <c r="AG50" s="34">
        <v>51036.04</v>
      </c>
      <c r="AH50" s="36">
        <v>57065.23</v>
      </c>
      <c r="AI50" s="13">
        <f t="shared" si="13"/>
        <v>108101.27</v>
      </c>
      <c r="AJ50" s="34">
        <v>51068</v>
      </c>
      <c r="AK50" s="399">
        <v>55935.23</v>
      </c>
      <c r="AL50" s="13">
        <f>AJ50+AK50</f>
        <v>107003.23000000001</v>
      </c>
      <c r="AM50" s="34">
        <v>51068</v>
      </c>
      <c r="AN50" s="36">
        <v>52746.35</v>
      </c>
      <c r="AO50" s="12">
        <f t="shared" si="15"/>
        <v>103814.35</v>
      </c>
      <c r="AP50" s="27">
        <f t="shared" si="16"/>
        <v>153172.04</v>
      </c>
      <c r="AQ50" s="29">
        <f t="shared" si="17"/>
        <v>165746.81</v>
      </c>
      <c r="AR50" s="13">
        <f t="shared" si="18"/>
        <v>318918.84999999998</v>
      </c>
      <c r="AS50" s="141">
        <f t="shared" si="24"/>
        <v>0</v>
      </c>
      <c r="AT50" s="141"/>
      <c r="AU50" s="289" t="e">
        <f t="shared" si="19"/>
        <v>#DIV/0!</v>
      </c>
      <c r="AV50" s="213">
        <f t="shared" si="20"/>
        <v>0</v>
      </c>
      <c r="AW50" s="224"/>
      <c r="AX50" s="286" t="e">
        <f t="shared" si="29"/>
        <v>#DIV/0!</v>
      </c>
      <c r="AY50" s="235">
        <f>(F50+I50+L50+O50+R50+U50+X50+AA50+AD50)/9</f>
        <v>0</v>
      </c>
      <c r="AZ50" s="248"/>
      <c r="BA50" s="282" t="e">
        <f t="shared" si="30"/>
        <v>#DIV/0!</v>
      </c>
      <c r="BB50" s="13">
        <f>AP50/3</f>
        <v>51057.346666666672</v>
      </c>
      <c r="BC50" s="13">
        <v>51344.27</v>
      </c>
      <c r="BD50" s="58">
        <f t="shared" si="32"/>
        <v>0.99441177499780742</v>
      </c>
      <c r="BE50" s="145"/>
      <c r="BF50" s="46"/>
      <c r="BI50" s="50">
        <f t="shared" si="23"/>
        <v>12764.336666666668</v>
      </c>
      <c r="BJ50" s="50">
        <f>BB50-BI50</f>
        <v>38293.01</v>
      </c>
    </row>
    <row r="51" spans="1:64" ht="28.8" thickBot="1">
      <c r="A51" s="476"/>
      <c r="B51" s="96">
        <v>3</v>
      </c>
      <c r="C51" s="97" t="s">
        <v>119</v>
      </c>
      <c r="D51" s="110" t="s">
        <v>127</v>
      </c>
      <c r="E51" s="127" t="s">
        <v>241</v>
      </c>
      <c r="F51" s="89">
        <v>60468</v>
      </c>
      <c r="G51" s="23">
        <v>41609.51</v>
      </c>
      <c r="H51" s="201">
        <f t="shared" si="6"/>
        <v>102077.51000000001</v>
      </c>
      <c r="I51" s="327">
        <v>59595</v>
      </c>
      <c r="J51" s="23">
        <v>40074.269999999997</v>
      </c>
      <c r="K51" s="174">
        <f t="shared" si="25"/>
        <v>99669.26999999999</v>
      </c>
      <c r="L51" s="60">
        <v>57884.6</v>
      </c>
      <c r="M51" s="23">
        <v>39500.17</v>
      </c>
      <c r="N51" s="12">
        <f t="shared" si="7"/>
        <v>97384.76999999999</v>
      </c>
      <c r="O51" s="42">
        <v>51081</v>
      </c>
      <c r="P51" s="44">
        <v>48447.3</v>
      </c>
      <c r="Q51" s="13">
        <f t="shared" si="8"/>
        <v>99528.3</v>
      </c>
      <c r="R51" s="22">
        <v>51081</v>
      </c>
      <c r="S51" s="23">
        <v>49587.08</v>
      </c>
      <c r="T51" s="13">
        <f t="shared" si="9"/>
        <v>100668.08</v>
      </c>
      <c r="U51" s="22">
        <v>57725.01</v>
      </c>
      <c r="V51" s="23">
        <v>49212.85</v>
      </c>
      <c r="W51" s="12">
        <f t="shared" si="10"/>
        <v>106937.86</v>
      </c>
      <c r="X51" s="22">
        <v>58085.94</v>
      </c>
      <c r="Y51" s="23">
        <v>25138.83</v>
      </c>
      <c r="Z51" s="13">
        <f t="shared" si="27"/>
        <v>83224.77</v>
      </c>
      <c r="AA51" s="22">
        <v>55439.1</v>
      </c>
      <c r="AB51" s="23">
        <v>51043.13</v>
      </c>
      <c r="AC51" s="13">
        <f t="shared" si="11"/>
        <v>106482.23</v>
      </c>
      <c r="AD51" s="22">
        <v>51068</v>
      </c>
      <c r="AE51" s="23">
        <v>43655.06</v>
      </c>
      <c r="AF51" s="13">
        <f t="shared" si="12"/>
        <v>94723.06</v>
      </c>
      <c r="AG51" s="22">
        <v>28846.45</v>
      </c>
      <c r="AH51" s="23">
        <v>24036.42</v>
      </c>
      <c r="AI51" s="13">
        <f t="shared" si="13"/>
        <v>52882.869999999995</v>
      </c>
      <c r="AJ51" s="22">
        <v>51068</v>
      </c>
      <c r="AK51" s="309">
        <v>44661.26</v>
      </c>
      <c r="AL51" s="10">
        <f t="shared" si="14"/>
        <v>95729.260000000009</v>
      </c>
      <c r="AM51" s="22">
        <v>51068</v>
      </c>
      <c r="AN51" s="23">
        <v>45151.46</v>
      </c>
      <c r="AO51" s="10">
        <f t="shared" si="15"/>
        <v>96219.459999999992</v>
      </c>
      <c r="AP51" s="17">
        <f t="shared" si="16"/>
        <v>633410.1</v>
      </c>
      <c r="AQ51" s="19">
        <f t="shared" si="17"/>
        <v>502117.34</v>
      </c>
      <c r="AR51" s="13">
        <f t="shared" si="18"/>
        <v>1135527.44</v>
      </c>
      <c r="AS51" s="141">
        <f t="shared" si="24"/>
        <v>59315.866666666669</v>
      </c>
      <c r="AT51" s="141"/>
      <c r="AU51" s="294" t="e">
        <f t="shared" si="19"/>
        <v>#DIV/0!</v>
      </c>
      <c r="AV51" s="213">
        <f>(F51+I51+L51+O51+R51+U51)/6</f>
        <v>56305.768333333333</v>
      </c>
      <c r="AW51" s="224"/>
      <c r="AX51" s="216" t="e">
        <f t="shared" si="29"/>
        <v>#DIV/0!</v>
      </c>
      <c r="AY51" s="235">
        <f t="shared" si="21"/>
        <v>55825.294444444444</v>
      </c>
      <c r="AZ51" s="248"/>
      <c r="BA51" s="236" t="e">
        <f t="shared" si="30"/>
        <v>#DIV/0!</v>
      </c>
      <c r="BB51" s="13">
        <f t="shared" si="22"/>
        <v>52784.174999999996</v>
      </c>
      <c r="BC51" s="14">
        <v>51344.27</v>
      </c>
      <c r="BD51" s="64">
        <f t="shared" si="32"/>
        <v>1.0280441225476571</v>
      </c>
      <c r="BE51" s="146"/>
      <c r="BF51" s="4"/>
      <c r="BG51" s="4"/>
      <c r="BH51" s="4"/>
      <c r="BI51" s="50">
        <f t="shared" si="23"/>
        <v>52784.174999999996</v>
      </c>
      <c r="BJ51" s="50">
        <f>BB51-BI51</f>
        <v>0</v>
      </c>
      <c r="BK51" s="4"/>
      <c r="BL51" s="4"/>
    </row>
    <row r="52" spans="1:64" s="3" customFormat="1" ht="21.75" customHeight="1" thickBot="1">
      <c r="A52" s="481" t="s">
        <v>77</v>
      </c>
      <c r="B52" s="128">
        <v>1</v>
      </c>
      <c r="C52" s="129" t="s">
        <v>136</v>
      </c>
      <c r="D52" s="129" t="s">
        <v>83</v>
      </c>
      <c r="E52" s="104"/>
      <c r="F52" s="66">
        <v>104167.92</v>
      </c>
      <c r="G52" s="29"/>
      <c r="H52" s="198">
        <f t="shared" si="6"/>
        <v>104167.92</v>
      </c>
      <c r="I52" s="272">
        <v>106027.51</v>
      </c>
      <c r="J52" s="29"/>
      <c r="K52" s="198">
        <f t="shared" si="25"/>
        <v>106027.51</v>
      </c>
      <c r="L52" s="327">
        <v>104167.92</v>
      </c>
      <c r="M52" s="29"/>
      <c r="N52" s="10">
        <f t="shared" si="7"/>
        <v>104167.92</v>
      </c>
      <c r="O52" s="27">
        <v>97119.21</v>
      </c>
      <c r="P52" s="29"/>
      <c r="Q52" s="10">
        <f t="shared" si="8"/>
        <v>97119.21</v>
      </c>
      <c r="R52" s="27">
        <v>109786.93</v>
      </c>
      <c r="S52" s="29"/>
      <c r="T52" s="10">
        <f t="shared" si="9"/>
        <v>109786.93</v>
      </c>
      <c r="U52" s="27">
        <v>109786.93</v>
      </c>
      <c r="V52" s="29"/>
      <c r="W52" s="10">
        <f t="shared" si="10"/>
        <v>109786.93</v>
      </c>
      <c r="X52" s="27">
        <v>114755.69</v>
      </c>
      <c r="Y52" s="29"/>
      <c r="Z52" s="13">
        <f t="shared" si="27"/>
        <v>114755.69</v>
      </c>
      <c r="AA52" s="27">
        <v>114755.69</v>
      </c>
      <c r="AB52" s="29"/>
      <c r="AC52" s="10">
        <f t="shared" si="11"/>
        <v>114755.69</v>
      </c>
      <c r="AD52" s="27">
        <v>114660.76</v>
      </c>
      <c r="AE52" s="29"/>
      <c r="AF52" s="10">
        <f t="shared" si="12"/>
        <v>114660.76</v>
      </c>
      <c r="AG52" s="27">
        <v>119557.08</v>
      </c>
      <c r="AH52" s="29"/>
      <c r="AI52" s="10">
        <f t="shared" si="13"/>
        <v>119557.08</v>
      </c>
      <c r="AJ52" s="27">
        <v>112691.02</v>
      </c>
      <c r="AK52" s="29"/>
      <c r="AL52" s="10">
        <f t="shared" si="14"/>
        <v>112691.02</v>
      </c>
      <c r="AM52" s="27">
        <v>110691.02</v>
      </c>
      <c r="AN52" s="29"/>
      <c r="AO52" s="10">
        <f t="shared" si="15"/>
        <v>110691.02</v>
      </c>
      <c r="AP52" s="17">
        <f t="shared" si="16"/>
        <v>1318167.68</v>
      </c>
      <c r="AQ52" s="19">
        <f t="shared" si="17"/>
        <v>0</v>
      </c>
      <c r="AR52" s="10">
        <f t="shared" si="18"/>
        <v>1318167.68</v>
      </c>
      <c r="AS52" s="139">
        <f t="shared" si="24"/>
        <v>104787.78333333333</v>
      </c>
      <c r="AT52" s="141"/>
      <c r="AU52" s="296" t="e">
        <f t="shared" si="19"/>
        <v>#DIV/0!</v>
      </c>
      <c r="AV52" s="220">
        <f t="shared" si="20"/>
        <v>105176.06999999999</v>
      </c>
      <c r="AW52" s="215"/>
      <c r="AX52" s="214" t="e">
        <f t="shared" ref="AX52:AX89" si="33">AV52/AW52</f>
        <v>#DIV/0!</v>
      </c>
      <c r="AY52" s="234">
        <f>(F52+I52+L52+O52+R52+U52+X52+AA52+AD52)/9</f>
        <v>108358.72888888887</v>
      </c>
      <c r="AZ52" s="235"/>
      <c r="BA52" s="235" t="e">
        <f t="shared" si="30"/>
        <v>#DIV/0!</v>
      </c>
      <c r="BB52" s="10">
        <f t="shared" si="22"/>
        <v>109847.30666666666</v>
      </c>
      <c r="BC52" s="10">
        <v>59221.19</v>
      </c>
      <c r="BD52" s="65">
        <f t="shared" si="32"/>
        <v>1.8548648999904704</v>
      </c>
      <c r="BE52" s="145"/>
      <c r="BF52" s="4"/>
      <c r="BG52" s="4"/>
      <c r="BH52" s="4"/>
      <c r="BI52" s="50">
        <f t="shared" si="23"/>
        <v>109847.30666666666</v>
      </c>
      <c r="BJ52" s="50">
        <f>BB52-BI52</f>
        <v>0</v>
      </c>
      <c r="BK52" s="4"/>
      <c r="BL52" s="4"/>
    </row>
    <row r="53" spans="1:64" s="3" customFormat="1" ht="30" customHeight="1" thickBot="1">
      <c r="A53" s="475"/>
      <c r="B53" s="283">
        <v>2</v>
      </c>
      <c r="C53" s="285" t="s">
        <v>216</v>
      </c>
      <c r="D53" s="284" t="s">
        <v>155</v>
      </c>
      <c r="E53" s="274"/>
      <c r="F53" s="272">
        <v>28134.45</v>
      </c>
      <c r="G53" s="272"/>
      <c r="H53" s="334">
        <f t="shared" si="6"/>
        <v>28134.45</v>
      </c>
      <c r="I53" s="27">
        <v>24970.77</v>
      </c>
      <c r="J53" s="29"/>
      <c r="K53" s="273">
        <f t="shared" si="25"/>
        <v>24970.77</v>
      </c>
      <c r="L53" s="343">
        <v>49941.53</v>
      </c>
      <c r="M53" s="29"/>
      <c r="N53" s="33">
        <f t="shared" si="7"/>
        <v>49941.53</v>
      </c>
      <c r="O53" s="27">
        <v>36495.74</v>
      </c>
      <c r="P53" s="29"/>
      <c r="Q53" s="13">
        <f t="shared" si="8"/>
        <v>36495.74</v>
      </c>
      <c r="R53" s="27">
        <v>49941.53</v>
      </c>
      <c r="S53" s="29"/>
      <c r="T53" s="13">
        <f t="shared" si="9"/>
        <v>49941.53</v>
      </c>
      <c r="U53" s="27">
        <v>150133.96</v>
      </c>
      <c r="V53" s="29"/>
      <c r="W53" s="33">
        <f t="shared" si="10"/>
        <v>150133.96</v>
      </c>
      <c r="X53" s="27"/>
      <c r="Y53" s="29"/>
      <c r="Z53" s="13"/>
      <c r="AA53" s="27"/>
      <c r="AB53" s="29"/>
      <c r="AC53" s="13"/>
      <c r="AD53" s="27">
        <v>0</v>
      </c>
      <c r="AE53" s="29"/>
      <c r="AF53" s="13">
        <f t="shared" si="12"/>
        <v>0</v>
      </c>
      <c r="AG53" s="27">
        <v>0</v>
      </c>
      <c r="AH53" s="29"/>
      <c r="AI53" s="13">
        <f t="shared" si="13"/>
        <v>0</v>
      </c>
      <c r="AJ53" s="27">
        <v>0</v>
      </c>
      <c r="AK53" s="29"/>
      <c r="AL53" s="13">
        <f t="shared" si="14"/>
        <v>0</v>
      </c>
      <c r="AM53" s="27">
        <v>0</v>
      </c>
      <c r="AN53" s="29"/>
      <c r="AO53" s="13">
        <f t="shared" si="15"/>
        <v>0</v>
      </c>
      <c r="AP53" s="17">
        <f t="shared" si="16"/>
        <v>339617.98</v>
      </c>
      <c r="AQ53" s="19">
        <f t="shared" si="17"/>
        <v>0</v>
      </c>
      <c r="AR53" s="10">
        <f t="shared" si="18"/>
        <v>339617.98</v>
      </c>
      <c r="AS53" s="139">
        <f t="shared" si="24"/>
        <v>34348.916666666664</v>
      </c>
      <c r="AT53" s="141"/>
      <c r="AU53" s="296" t="e">
        <f t="shared" si="19"/>
        <v>#DIV/0!</v>
      </c>
      <c r="AV53" s="220">
        <f t="shared" si="20"/>
        <v>56602.996666666666</v>
      </c>
      <c r="AW53" s="212"/>
      <c r="AX53" s="287" t="e">
        <f t="shared" si="33"/>
        <v>#DIV/0!</v>
      </c>
      <c r="AY53" s="234">
        <f>(F53+I53+L53+O53+R53+U53+X53+AA53+AD53)/9</f>
        <v>37735.331111111111</v>
      </c>
      <c r="AZ53" s="259"/>
      <c r="BA53" s="235" t="e">
        <f t="shared" si="30"/>
        <v>#DIV/0!</v>
      </c>
      <c r="BB53" s="10">
        <f>AP53/6</f>
        <v>56602.996666666666</v>
      </c>
      <c r="BC53" s="10">
        <v>59221.19</v>
      </c>
      <c r="BD53" s="65">
        <f t="shared" si="32"/>
        <v>0.95578958590103746</v>
      </c>
      <c r="BE53" s="145"/>
      <c r="BF53" s="4"/>
      <c r="BG53" s="4"/>
      <c r="BH53" s="4"/>
      <c r="BI53" s="50"/>
      <c r="BJ53" s="50"/>
      <c r="BK53" s="4"/>
      <c r="BL53" s="4"/>
    </row>
    <row r="54" spans="1:64" ht="28.8" thickBot="1">
      <c r="A54" s="476"/>
      <c r="B54" s="108">
        <v>3</v>
      </c>
      <c r="C54" s="109" t="s">
        <v>145</v>
      </c>
      <c r="D54" s="110" t="s">
        <v>105</v>
      </c>
      <c r="E54" s="104"/>
      <c r="F54" s="80">
        <v>64321.53</v>
      </c>
      <c r="G54" s="36"/>
      <c r="H54" s="141">
        <f t="shared" si="6"/>
        <v>64321.53</v>
      </c>
      <c r="I54" s="27">
        <v>76950.5</v>
      </c>
      <c r="J54" s="29"/>
      <c r="K54" s="154">
        <f t="shared" si="25"/>
        <v>76950.5</v>
      </c>
      <c r="L54" s="27">
        <v>74321.53</v>
      </c>
      <c r="M54" s="29"/>
      <c r="N54" s="12">
        <f t="shared" si="7"/>
        <v>74321.53</v>
      </c>
      <c r="O54" s="27">
        <v>75072.66</v>
      </c>
      <c r="P54" s="29"/>
      <c r="Q54" s="13">
        <f t="shared" si="8"/>
        <v>75072.66</v>
      </c>
      <c r="R54" s="27">
        <v>74321.53</v>
      </c>
      <c r="S54" s="29"/>
      <c r="T54" s="13">
        <f t="shared" si="9"/>
        <v>74321.53</v>
      </c>
      <c r="U54" s="27">
        <v>80321.53</v>
      </c>
      <c r="V54" s="29"/>
      <c r="W54" s="12">
        <f t="shared" si="10"/>
        <v>80321.53</v>
      </c>
      <c r="X54" s="27">
        <v>73663.94</v>
      </c>
      <c r="Y54" s="29"/>
      <c r="Z54" s="13">
        <f t="shared" si="27"/>
        <v>73663.94</v>
      </c>
      <c r="AA54" s="27">
        <v>65020.32</v>
      </c>
      <c r="AB54" s="29"/>
      <c r="AC54" s="13">
        <f t="shared" si="11"/>
        <v>65020.32</v>
      </c>
      <c r="AD54" s="27">
        <v>67694.19</v>
      </c>
      <c r="AE54" s="29"/>
      <c r="AF54" s="13">
        <f t="shared" si="12"/>
        <v>67694.19</v>
      </c>
      <c r="AG54" s="27">
        <v>82304.649999999994</v>
      </c>
      <c r="AH54" s="29"/>
      <c r="AI54" s="13">
        <f t="shared" si="13"/>
        <v>82304.649999999994</v>
      </c>
      <c r="AJ54" s="27">
        <v>77074.19</v>
      </c>
      <c r="AK54" s="29"/>
      <c r="AL54" s="13">
        <f t="shared" si="14"/>
        <v>77074.19</v>
      </c>
      <c r="AM54" s="27">
        <v>67074.19</v>
      </c>
      <c r="AN54" s="29"/>
      <c r="AO54" s="13">
        <f t="shared" si="15"/>
        <v>67074.19</v>
      </c>
      <c r="AP54" s="17">
        <f t="shared" si="16"/>
        <v>878140.76</v>
      </c>
      <c r="AQ54" s="19">
        <f t="shared" si="17"/>
        <v>0</v>
      </c>
      <c r="AR54" s="13">
        <f t="shared" si="18"/>
        <v>878140.76</v>
      </c>
      <c r="AS54" s="141">
        <f t="shared" si="24"/>
        <v>71864.52</v>
      </c>
      <c r="AT54" s="141"/>
      <c r="AU54" s="289" t="e">
        <f t="shared" si="19"/>
        <v>#DIV/0!</v>
      </c>
      <c r="AV54" s="216">
        <f t="shared" si="20"/>
        <v>74218.213333333333</v>
      </c>
      <c r="AW54" s="216"/>
      <c r="AX54" s="216" t="e">
        <f t="shared" si="33"/>
        <v>#DIV/0!</v>
      </c>
      <c r="AY54" s="236">
        <f t="shared" si="21"/>
        <v>72409.747777777782</v>
      </c>
      <c r="AZ54" s="235"/>
      <c r="BA54" s="235" t="e">
        <f t="shared" ref="BA54:BA89" si="34">AY54/AZ54</f>
        <v>#DIV/0!</v>
      </c>
      <c r="BB54" s="13">
        <f t="shared" si="22"/>
        <v>73178.396666666667</v>
      </c>
      <c r="BC54" s="10">
        <v>59221.19</v>
      </c>
      <c r="BD54" s="55">
        <f t="shared" ref="BD54:BD96" si="35">BB54/BC54</f>
        <v>1.235679267280287</v>
      </c>
      <c r="BE54" s="146"/>
      <c r="BF54" s="4"/>
      <c r="BG54" s="4"/>
      <c r="BH54" s="4"/>
      <c r="BI54" s="50">
        <f t="shared" si="23"/>
        <v>73178.396666666667</v>
      </c>
      <c r="BJ54" s="50"/>
      <c r="BK54" s="4"/>
      <c r="BL54" s="4"/>
    </row>
    <row r="55" spans="1:64" s="3" customFormat="1" ht="46.2" customHeight="1" thickBot="1">
      <c r="A55" s="149" t="s">
        <v>52</v>
      </c>
      <c r="B55" s="95">
        <v>1</v>
      </c>
      <c r="C55" s="15" t="s">
        <v>53</v>
      </c>
      <c r="D55" s="15" t="s">
        <v>21</v>
      </c>
      <c r="E55" s="15" t="s">
        <v>217</v>
      </c>
      <c r="F55" s="41">
        <v>80900.62</v>
      </c>
      <c r="G55" s="19"/>
      <c r="H55" s="139">
        <f t="shared" si="6"/>
        <v>80900.62</v>
      </c>
      <c r="I55" s="17">
        <v>78856.710000000006</v>
      </c>
      <c r="J55" s="19"/>
      <c r="K55" s="174">
        <f t="shared" si="25"/>
        <v>78856.710000000006</v>
      </c>
      <c r="L55" s="17">
        <v>60675.47</v>
      </c>
      <c r="M55" s="19"/>
      <c r="N55" s="21">
        <f t="shared" si="7"/>
        <v>60675.47</v>
      </c>
      <c r="O55" s="17">
        <v>78651.710000000006</v>
      </c>
      <c r="P55" s="19"/>
      <c r="Q55" s="10">
        <f t="shared" si="8"/>
        <v>78651.710000000006</v>
      </c>
      <c r="R55" s="17">
        <v>78651.710000000006</v>
      </c>
      <c r="S55" s="19"/>
      <c r="T55" s="10">
        <f t="shared" si="9"/>
        <v>78651.710000000006</v>
      </c>
      <c r="U55" s="17">
        <v>78651.710000000006</v>
      </c>
      <c r="V55" s="19"/>
      <c r="W55" s="11">
        <f t="shared" si="10"/>
        <v>78651.710000000006</v>
      </c>
      <c r="X55" s="17">
        <v>90826.28</v>
      </c>
      <c r="Y55" s="19">
        <v>18016.03</v>
      </c>
      <c r="Z55" s="13">
        <f t="shared" si="27"/>
        <v>108842.31</v>
      </c>
      <c r="AA55" s="17">
        <v>91234.04</v>
      </c>
      <c r="AB55" s="19"/>
      <c r="AC55" s="10">
        <f t="shared" si="11"/>
        <v>91234.04</v>
      </c>
      <c r="AD55" s="17">
        <v>85760.11</v>
      </c>
      <c r="AE55" s="19"/>
      <c r="AF55" s="10">
        <f t="shared" si="12"/>
        <v>85760.11</v>
      </c>
      <c r="AG55" s="17">
        <v>69772.429999999993</v>
      </c>
      <c r="AH55" s="19"/>
      <c r="AI55" s="10">
        <f t="shared" si="13"/>
        <v>69772.429999999993</v>
      </c>
      <c r="AJ55" s="17">
        <v>83866.720000000001</v>
      </c>
      <c r="AK55" s="19"/>
      <c r="AL55" s="10">
        <f t="shared" si="14"/>
        <v>83866.720000000001</v>
      </c>
      <c r="AM55" s="17">
        <v>83866.720000000001</v>
      </c>
      <c r="AN55" s="19"/>
      <c r="AO55" s="10">
        <f t="shared" si="15"/>
        <v>83866.720000000001</v>
      </c>
      <c r="AP55" s="17">
        <f t="shared" si="16"/>
        <v>961714.23</v>
      </c>
      <c r="AQ55" s="19">
        <f t="shared" si="17"/>
        <v>18016.03</v>
      </c>
      <c r="AR55" s="10">
        <f t="shared" si="18"/>
        <v>979730.26</v>
      </c>
      <c r="AS55" s="139">
        <f t="shared" si="24"/>
        <v>73477.600000000006</v>
      </c>
      <c r="AT55" s="139"/>
      <c r="AU55" s="288" t="e">
        <f t="shared" si="19"/>
        <v>#DIV/0!</v>
      </c>
      <c r="AV55" s="213">
        <f t="shared" si="20"/>
        <v>76064.655000000013</v>
      </c>
      <c r="AW55" s="213"/>
      <c r="AX55" s="213" t="e">
        <f t="shared" si="33"/>
        <v>#DIV/0!</v>
      </c>
      <c r="AY55" s="235">
        <f t="shared" si="21"/>
        <v>80467.59555555557</v>
      </c>
      <c r="AZ55" s="241"/>
      <c r="BA55" s="241" t="e">
        <f t="shared" si="34"/>
        <v>#DIV/0!</v>
      </c>
      <c r="BB55" s="10">
        <f t="shared" si="22"/>
        <v>80142.852499999994</v>
      </c>
      <c r="BC55" s="10">
        <v>48633.7</v>
      </c>
      <c r="BD55" s="65">
        <f t="shared" si="35"/>
        <v>1.6478872160662257</v>
      </c>
      <c r="BE55" s="145"/>
      <c r="BF55" s="4"/>
      <c r="BG55" s="4"/>
      <c r="BH55" s="4"/>
      <c r="BI55" s="50">
        <f t="shared" si="23"/>
        <v>80142.852499999994</v>
      </c>
      <c r="BJ55" s="50">
        <f t="shared" ref="BJ55:BJ64" si="36">BB55-BI55</f>
        <v>0</v>
      </c>
      <c r="BK55" s="4"/>
      <c r="BL55" s="4"/>
    </row>
    <row r="56" spans="1:64" s="3" customFormat="1" ht="36" customHeight="1" thickBot="1">
      <c r="A56" s="481" t="s">
        <v>98</v>
      </c>
      <c r="B56" s="373">
        <v>1</v>
      </c>
      <c r="C56" s="16" t="s">
        <v>137</v>
      </c>
      <c r="D56" s="377" t="s">
        <v>21</v>
      </c>
      <c r="E56" s="16"/>
      <c r="F56" s="17">
        <v>86187.57</v>
      </c>
      <c r="G56" s="19"/>
      <c r="H56" s="139">
        <f t="shared" si="6"/>
        <v>86187.57</v>
      </c>
      <c r="I56" s="17">
        <v>66748.820000000007</v>
      </c>
      <c r="J56" s="19"/>
      <c r="K56" s="139">
        <f t="shared" si="25"/>
        <v>66748.820000000007</v>
      </c>
      <c r="L56" s="17">
        <v>86697.56</v>
      </c>
      <c r="M56" s="18"/>
      <c r="N56" s="319">
        <f t="shared" si="7"/>
        <v>86697.56</v>
      </c>
      <c r="O56" s="327">
        <v>68603.199999999997</v>
      </c>
      <c r="P56" s="19"/>
      <c r="Q56" s="10">
        <f t="shared" si="8"/>
        <v>68603.199999999997</v>
      </c>
      <c r="R56" s="17">
        <v>81389.070000000007</v>
      </c>
      <c r="S56" s="18"/>
      <c r="T56" s="10">
        <f t="shared" si="9"/>
        <v>81389.070000000007</v>
      </c>
      <c r="U56" s="17">
        <v>80037.06</v>
      </c>
      <c r="V56" s="18"/>
      <c r="W56" s="10">
        <f t="shared" si="10"/>
        <v>80037.06</v>
      </c>
      <c r="X56" s="17">
        <v>85587.99</v>
      </c>
      <c r="Y56" s="19"/>
      <c r="Z56" s="13">
        <f t="shared" si="27"/>
        <v>85587.99</v>
      </c>
      <c r="AA56" s="17">
        <v>83037.59</v>
      </c>
      <c r="AB56" s="19"/>
      <c r="AC56" s="10">
        <f t="shared" si="11"/>
        <v>83037.59</v>
      </c>
      <c r="AD56" s="17">
        <v>84789</v>
      </c>
      <c r="AE56" s="19"/>
      <c r="AF56" s="10">
        <f t="shared" si="12"/>
        <v>84789</v>
      </c>
      <c r="AG56" s="17">
        <v>82922.59</v>
      </c>
      <c r="AH56" s="19"/>
      <c r="AI56" s="10">
        <f t="shared" si="13"/>
        <v>82922.59</v>
      </c>
      <c r="AJ56" s="17">
        <v>82004.179999999993</v>
      </c>
      <c r="AK56" s="19"/>
      <c r="AL56" s="10">
        <f t="shared" si="14"/>
        <v>82004.179999999993</v>
      </c>
      <c r="AM56" s="17">
        <v>78099.210000000006</v>
      </c>
      <c r="AN56" s="19"/>
      <c r="AO56" s="10">
        <f t="shared" si="15"/>
        <v>78099.210000000006</v>
      </c>
      <c r="AP56" s="17">
        <f t="shared" si="16"/>
        <v>966103.83999999985</v>
      </c>
      <c r="AQ56" s="19">
        <f t="shared" si="17"/>
        <v>0</v>
      </c>
      <c r="AR56" s="10">
        <f t="shared" si="18"/>
        <v>966103.83999999985</v>
      </c>
      <c r="AS56" s="139">
        <f t="shared" si="24"/>
        <v>79877.983333333337</v>
      </c>
      <c r="AT56" s="139"/>
      <c r="AU56" s="288" t="e">
        <f t="shared" si="19"/>
        <v>#DIV/0!</v>
      </c>
      <c r="AV56" s="210">
        <f t="shared" si="20"/>
        <v>78277.213333333333</v>
      </c>
      <c r="AW56" s="218"/>
      <c r="AX56" s="218" t="e">
        <f>AV56/AW56</f>
        <v>#DIV/0!</v>
      </c>
      <c r="AY56" s="234">
        <f t="shared" si="21"/>
        <v>80341.984444444446</v>
      </c>
      <c r="AZ56" s="241"/>
      <c r="BA56" s="241" t="e">
        <f>AY56/AZ56</f>
        <v>#DIV/0!</v>
      </c>
      <c r="BB56" s="10">
        <f t="shared" si="22"/>
        <v>80508.653333333321</v>
      </c>
      <c r="BC56" s="10">
        <v>42660.12</v>
      </c>
      <c r="BD56" s="65">
        <f>BB56/BC56</f>
        <v>1.8872111314579827</v>
      </c>
      <c r="BE56" s="145"/>
      <c r="BF56" s="4"/>
      <c r="BG56" s="4"/>
      <c r="BH56" s="4"/>
      <c r="BI56" s="50">
        <f t="shared" si="23"/>
        <v>80508.653333333321</v>
      </c>
      <c r="BJ56" s="50">
        <f t="shared" si="36"/>
        <v>0</v>
      </c>
      <c r="BK56" s="4"/>
      <c r="BL56" s="4"/>
    </row>
    <row r="57" spans="1:64" s="3" customFormat="1" ht="36" customHeight="1" thickBot="1">
      <c r="A57" s="482"/>
      <c r="B57" s="95">
        <v>2</v>
      </c>
      <c r="C57" s="378" t="s">
        <v>244</v>
      </c>
      <c r="D57" s="15" t="s">
        <v>243</v>
      </c>
      <c r="E57" s="306" t="s">
        <v>245</v>
      </c>
      <c r="F57" s="272"/>
      <c r="G57" s="272"/>
      <c r="H57" s="328"/>
      <c r="I57" s="272"/>
      <c r="J57" s="272"/>
      <c r="K57" s="196"/>
      <c r="L57" s="272"/>
      <c r="M57" s="272"/>
      <c r="N57" s="163"/>
      <c r="O57" s="327"/>
      <c r="P57" s="272"/>
      <c r="Q57" s="303"/>
      <c r="R57" s="272"/>
      <c r="S57" s="272"/>
      <c r="T57" s="303"/>
      <c r="U57" s="272"/>
      <c r="V57" s="272"/>
      <c r="W57" s="163"/>
      <c r="X57" s="272"/>
      <c r="Y57" s="272"/>
      <c r="Z57" s="303"/>
      <c r="AA57" s="272">
        <v>0</v>
      </c>
      <c r="AB57" s="272">
        <v>0</v>
      </c>
      <c r="AC57" s="303">
        <f t="shared" si="11"/>
        <v>0</v>
      </c>
      <c r="AD57" s="272">
        <v>0</v>
      </c>
      <c r="AE57" s="272">
        <v>0</v>
      </c>
      <c r="AF57" s="10">
        <f t="shared" si="12"/>
        <v>0</v>
      </c>
      <c r="AG57" s="272"/>
      <c r="AH57" s="272"/>
      <c r="AI57" s="10">
        <f t="shared" si="13"/>
        <v>0</v>
      </c>
      <c r="AJ57" s="272">
        <v>0</v>
      </c>
      <c r="AK57" s="272"/>
      <c r="AL57" s="10">
        <f t="shared" si="14"/>
        <v>0</v>
      </c>
      <c r="AM57" s="272">
        <v>0</v>
      </c>
      <c r="AN57" s="272"/>
      <c r="AO57" s="10">
        <f t="shared" si="15"/>
        <v>0</v>
      </c>
      <c r="AP57" s="17">
        <f t="shared" si="16"/>
        <v>0</v>
      </c>
      <c r="AQ57" s="19">
        <f t="shared" si="17"/>
        <v>0</v>
      </c>
      <c r="AR57" s="10">
        <f t="shared" si="18"/>
        <v>0</v>
      </c>
      <c r="AS57" s="139">
        <f t="shared" si="24"/>
        <v>0</v>
      </c>
      <c r="AT57" s="201"/>
      <c r="AU57" s="288" t="e">
        <f t="shared" si="19"/>
        <v>#DIV/0!</v>
      </c>
      <c r="AV57" s="210">
        <f t="shared" si="20"/>
        <v>0</v>
      </c>
      <c r="AW57" s="374"/>
      <c r="AX57" s="218" t="e">
        <f>AV57/AW57</f>
        <v>#DIV/0!</v>
      </c>
      <c r="AY57" s="234">
        <f t="shared" si="21"/>
        <v>0</v>
      </c>
      <c r="AZ57" s="375"/>
      <c r="BA57" s="241" t="e">
        <f>AY57/AZ57</f>
        <v>#DIV/0!</v>
      </c>
      <c r="BB57" s="10">
        <f>AP57/4</f>
        <v>0</v>
      </c>
      <c r="BC57" s="319">
        <v>42660.12</v>
      </c>
      <c r="BD57" s="65">
        <f>BB57/BC57</f>
        <v>0</v>
      </c>
      <c r="BE57" s="145"/>
      <c r="BF57" s="4"/>
      <c r="BG57" s="4"/>
      <c r="BH57" s="4"/>
      <c r="BI57" s="50"/>
      <c r="BJ57" s="50"/>
      <c r="BK57" s="4"/>
      <c r="BL57" s="4"/>
    </row>
    <row r="58" spans="1:64" s="3" customFormat="1" ht="36" customHeight="1" thickBot="1">
      <c r="A58" s="482"/>
      <c r="B58" s="96"/>
      <c r="C58" s="101" t="s">
        <v>242</v>
      </c>
      <c r="D58" s="106" t="s">
        <v>162</v>
      </c>
      <c r="E58" s="306" t="s">
        <v>246</v>
      </c>
      <c r="F58" s="80"/>
      <c r="G58" s="272"/>
      <c r="H58" s="328"/>
      <c r="I58" s="272"/>
      <c r="J58" s="272"/>
      <c r="K58" s="196"/>
      <c r="L58" s="272"/>
      <c r="M58" s="272"/>
      <c r="N58" s="163"/>
      <c r="O58" s="327"/>
      <c r="P58" s="272"/>
      <c r="Q58" s="303"/>
      <c r="R58" s="272"/>
      <c r="S58" s="272"/>
      <c r="T58" s="303"/>
      <c r="U58" s="272"/>
      <c r="V58" s="272"/>
      <c r="W58" s="163"/>
      <c r="X58" s="272"/>
      <c r="Y58" s="272"/>
      <c r="Z58" s="303"/>
      <c r="AA58" s="272"/>
      <c r="AB58" s="272"/>
      <c r="AC58" s="303"/>
      <c r="AD58" s="272">
        <v>53863.46</v>
      </c>
      <c r="AE58" s="272">
        <v>13552.88</v>
      </c>
      <c r="AF58" s="10">
        <f t="shared" si="12"/>
        <v>67416.34</v>
      </c>
      <c r="AG58" s="272">
        <v>59715.45</v>
      </c>
      <c r="AH58" s="272">
        <v>34721.97</v>
      </c>
      <c r="AI58" s="10">
        <f t="shared" si="13"/>
        <v>94437.42</v>
      </c>
      <c r="AJ58" s="272">
        <v>47678.95</v>
      </c>
      <c r="AK58" s="272">
        <v>47207.17</v>
      </c>
      <c r="AL58" s="10">
        <f t="shared" si="14"/>
        <v>94886.12</v>
      </c>
      <c r="AM58" s="272">
        <v>34056.39</v>
      </c>
      <c r="AN58" s="272">
        <v>31315.57</v>
      </c>
      <c r="AO58" s="10">
        <f t="shared" si="15"/>
        <v>65371.96</v>
      </c>
      <c r="AP58" s="17">
        <f t="shared" si="16"/>
        <v>195314.25</v>
      </c>
      <c r="AQ58" s="19">
        <f t="shared" si="17"/>
        <v>126797.59</v>
      </c>
      <c r="AR58" s="10">
        <f t="shared" si="18"/>
        <v>322111.83999999997</v>
      </c>
      <c r="AS58" s="139">
        <f t="shared" si="24"/>
        <v>0</v>
      </c>
      <c r="AT58" s="201"/>
      <c r="AU58" s="288" t="e">
        <f t="shared" si="19"/>
        <v>#DIV/0!</v>
      </c>
      <c r="AV58" s="210">
        <f t="shared" si="20"/>
        <v>0</v>
      </c>
      <c r="AW58" s="374"/>
      <c r="AX58" s="218" t="e">
        <f>AV58/AW58</f>
        <v>#DIV/0!</v>
      </c>
      <c r="AY58" s="234">
        <f>(F58+I58+L58+O58+R58+U58+X58+AA58+AD58)/1</f>
        <v>53863.46</v>
      </c>
      <c r="AZ58" s="375"/>
      <c r="BA58" s="241" t="e">
        <f>AY58/AZ58</f>
        <v>#DIV/0!</v>
      </c>
      <c r="BB58" s="10">
        <f>AP58/4</f>
        <v>48828.5625</v>
      </c>
      <c r="BC58" s="319">
        <v>42660.12</v>
      </c>
      <c r="BD58" s="65">
        <f>BB58/BC58</f>
        <v>1.1445950573978694</v>
      </c>
      <c r="BE58" s="145"/>
      <c r="BF58" s="4"/>
      <c r="BG58" s="4"/>
      <c r="BH58" s="4"/>
      <c r="BI58" s="50"/>
      <c r="BJ58" s="50"/>
      <c r="BK58" s="4"/>
      <c r="BL58" s="4"/>
    </row>
    <row r="59" spans="1:64" ht="39.6" customHeight="1" thickBot="1">
      <c r="A59" s="476"/>
      <c r="B59" s="112">
        <v>3</v>
      </c>
      <c r="C59" s="113" t="s">
        <v>99</v>
      </c>
      <c r="D59" s="110" t="s">
        <v>105</v>
      </c>
      <c r="E59" s="113"/>
      <c r="F59" s="42">
        <v>83551.58</v>
      </c>
      <c r="G59" s="272"/>
      <c r="H59" s="328">
        <f t="shared" si="6"/>
        <v>83551.58</v>
      </c>
      <c r="I59" s="272">
        <v>83236.399999999994</v>
      </c>
      <c r="J59" s="272"/>
      <c r="K59" s="196">
        <f t="shared" si="25"/>
        <v>83236.399999999994</v>
      </c>
      <c r="L59" s="272">
        <v>84736.4</v>
      </c>
      <c r="M59" s="272"/>
      <c r="N59" s="163">
        <f t="shared" si="7"/>
        <v>84736.4</v>
      </c>
      <c r="O59" s="272">
        <v>84736.4</v>
      </c>
      <c r="P59" s="272"/>
      <c r="Q59" s="303">
        <f t="shared" si="8"/>
        <v>84736.4</v>
      </c>
      <c r="R59" s="272">
        <v>84736.4</v>
      </c>
      <c r="S59" s="272"/>
      <c r="T59" s="303">
        <f t="shared" si="9"/>
        <v>84736.4</v>
      </c>
      <c r="U59" s="272">
        <v>84736.4</v>
      </c>
      <c r="V59" s="272"/>
      <c r="W59" s="163">
        <f t="shared" si="10"/>
        <v>84736.4</v>
      </c>
      <c r="X59" s="272">
        <v>87717.95</v>
      </c>
      <c r="Y59" s="272"/>
      <c r="Z59" s="303">
        <f t="shared" si="27"/>
        <v>87717.95</v>
      </c>
      <c r="AA59" s="272">
        <v>84556.74</v>
      </c>
      <c r="AB59" s="272"/>
      <c r="AC59" s="303">
        <f t="shared" si="11"/>
        <v>84556.74</v>
      </c>
      <c r="AD59" s="272">
        <v>86365.759999999995</v>
      </c>
      <c r="AE59" s="272"/>
      <c r="AF59" s="303">
        <f t="shared" si="12"/>
        <v>86365.759999999995</v>
      </c>
      <c r="AG59" s="272">
        <v>83843.06</v>
      </c>
      <c r="AH59" s="272"/>
      <c r="AI59" s="303">
        <f t="shared" si="13"/>
        <v>83843.06</v>
      </c>
      <c r="AJ59" s="272">
        <v>83843.06</v>
      </c>
      <c r="AK59" s="272"/>
      <c r="AL59" s="303">
        <f t="shared" si="14"/>
        <v>83843.06</v>
      </c>
      <c r="AM59" s="272">
        <v>83843.06</v>
      </c>
      <c r="AN59" s="272"/>
      <c r="AO59" s="162">
        <f t="shared" si="15"/>
        <v>83843.06</v>
      </c>
      <c r="AP59" s="17">
        <f t="shared" si="16"/>
        <v>1015903.21</v>
      </c>
      <c r="AQ59" s="19">
        <f t="shared" si="17"/>
        <v>0</v>
      </c>
      <c r="AR59" s="13">
        <f t="shared" si="18"/>
        <v>1015903.21</v>
      </c>
      <c r="AS59" s="141">
        <f t="shared" si="24"/>
        <v>83841.459999999992</v>
      </c>
      <c r="AT59" s="201"/>
      <c r="AU59" s="297" t="e">
        <f t="shared" si="19"/>
        <v>#DIV/0!</v>
      </c>
      <c r="AV59" s="225">
        <f t="shared" si="20"/>
        <v>84288.93</v>
      </c>
      <c r="AW59" s="225"/>
      <c r="AX59" s="225" t="e">
        <f t="shared" si="33"/>
        <v>#DIV/0!</v>
      </c>
      <c r="AY59" s="259">
        <f t="shared" si="21"/>
        <v>84930.447777777765</v>
      </c>
      <c r="AZ59" s="375"/>
      <c r="BA59" s="251" t="e">
        <f t="shared" si="34"/>
        <v>#DIV/0!</v>
      </c>
      <c r="BB59" s="162">
        <f t="shared" si="22"/>
        <v>84658.60083333333</v>
      </c>
      <c r="BC59" s="319">
        <v>42660.12</v>
      </c>
      <c r="BD59" s="321">
        <f t="shared" si="35"/>
        <v>1.9844904522850222</v>
      </c>
      <c r="BE59" s="146"/>
      <c r="BF59" s="4"/>
      <c r="BG59" s="4"/>
      <c r="BH59" s="4"/>
      <c r="BI59" s="50">
        <f t="shared" si="23"/>
        <v>84658.60083333333</v>
      </c>
      <c r="BJ59" s="50">
        <f t="shared" si="36"/>
        <v>0</v>
      </c>
      <c r="BK59" s="4"/>
      <c r="BL59" s="4"/>
    </row>
    <row r="60" spans="1:64" ht="30" customHeight="1" thickBot="1">
      <c r="A60" s="493" t="s">
        <v>32</v>
      </c>
      <c r="B60" s="95">
        <v>1</v>
      </c>
      <c r="C60" s="15" t="s">
        <v>33</v>
      </c>
      <c r="D60" s="15" t="s">
        <v>83</v>
      </c>
      <c r="E60" s="15"/>
      <c r="F60" s="41">
        <v>102423.83</v>
      </c>
      <c r="G60" s="28"/>
      <c r="H60" s="139">
        <f t="shared" si="6"/>
        <v>102423.83</v>
      </c>
      <c r="I60" s="66">
        <v>102423.83</v>
      </c>
      <c r="J60" s="28"/>
      <c r="K60" s="141">
        <f t="shared" si="25"/>
        <v>102423.83</v>
      </c>
      <c r="L60" s="27">
        <v>102423.83</v>
      </c>
      <c r="M60" s="28"/>
      <c r="N60" s="13">
        <f t="shared" si="7"/>
        <v>102423.83</v>
      </c>
      <c r="O60" s="27">
        <v>92413.48</v>
      </c>
      <c r="P60" s="29"/>
      <c r="Q60" s="10">
        <f t="shared" si="8"/>
        <v>92413.48</v>
      </c>
      <c r="R60" s="27">
        <v>92413.48</v>
      </c>
      <c r="S60" s="28"/>
      <c r="T60" s="10">
        <f t="shared" si="9"/>
        <v>92413.48</v>
      </c>
      <c r="U60" s="27">
        <v>93444.78</v>
      </c>
      <c r="V60" s="28"/>
      <c r="W60" s="13">
        <f t="shared" si="10"/>
        <v>93444.78</v>
      </c>
      <c r="X60" s="27">
        <v>95923.89</v>
      </c>
      <c r="Y60" s="29"/>
      <c r="Z60" s="13">
        <f t="shared" si="27"/>
        <v>95923.89</v>
      </c>
      <c r="AA60" s="27">
        <v>95923.89</v>
      </c>
      <c r="AB60" s="29"/>
      <c r="AC60" s="10">
        <f t="shared" si="11"/>
        <v>95923.89</v>
      </c>
      <c r="AD60" s="27">
        <v>95666.65</v>
      </c>
      <c r="AE60" s="29"/>
      <c r="AF60" s="10">
        <f t="shared" si="12"/>
        <v>95666.65</v>
      </c>
      <c r="AG60" s="27">
        <v>93682.96</v>
      </c>
      <c r="AH60" s="29"/>
      <c r="AI60" s="10">
        <f t="shared" si="13"/>
        <v>93682.96</v>
      </c>
      <c r="AJ60" s="27">
        <v>93682.96</v>
      </c>
      <c r="AK60" s="29"/>
      <c r="AL60" s="10">
        <f t="shared" si="14"/>
        <v>93682.96</v>
      </c>
      <c r="AM60" s="27">
        <v>93682.96</v>
      </c>
      <c r="AN60" s="29"/>
      <c r="AO60" s="10">
        <f t="shared" si="15"/>
        <v>93682.96</v>
      </c>
      <c r="AP60" s="17">
        <f t="shared" si="16"/>
        <v>1154106.54</v>
      </c>
      <c r="AQ60" s="19">
        <f t="shared" si="17"/>
        <v>0</v>
      </c>
      <c r="AR60" s="10">
        <f t="shared" si="18"/>
        <v>1154106.54</v>
      </c>
      <c r="AS60" s="193">
        <f t="shared" si="24"/>
        <v>102423.83</v>
      </c>
      <c r="AT60" s="139"/>
      <c r="AU60" s="289" t="e">
        <f t="shared" si="19"/>
        <v>#DIV/0!</v>
      </c>
      <c r="AV60" s="213">
        <f t="shared" si="20"/>
        <v>97590.53833333333</v>
      </c>
      <c r="AW60" s="213"/>
      <c r="AX60" s="213" t="e">
        <f t="shared" si="33"/>
        <v>#DIV/0!</v>
      </c>
      <c r="AY60" s="234">
        <f t="shared" si="21"/>
        <v>97006.406666666677</v>
      </c>
      <c r="AZ60" s="249"/>
      <c r="BA60" s="235" t="e">
        <f t="shared" si="34"/>
        <v>#DIV/0!</v>
      </c>
      <c r="BB60" s="10">
        <f t="shared" si="22"/>
        <v>96175.544999999998</v>
      </c>
      <c r="BC60" s="10">
        <v>54961.49</v>
      </c>
      <c r="BD60" s="51">
        <f t="shared" si="35"/>
        <v>1.749871500936383</v>
      </c>
      <c r="BE60" s="145"/>
      <c r="BF60" s="4"/>
      <c r="BG60" s="4"/>
      <c r="BH60" s="4"/>
      <c r="BI60" s="50">
        <f t="shared" si="23"/>
        <v>96175.544999999998</v>
      </c>
      <c r="BJ60" s="50">
        <f t="shared" si="36"/>
        <v>0</v>
      </c>
      <c r="BK60" s="4"/>
      <c r="BL60" s="4"/>
    </row>
    <row r="61" spans="1:64" ht="37.5" customHeight="1" thickBot="1">
      <c r="A61" s="477"/>
      <c r="B61" s="105">
        <v>2</v>
      </c>
      <c r="C61" s="106"/>
      <c r="D61" s="106"/>
      <c r="E61" s="161"/>
      <c r="F61" s="81"/>
      <c r="G61" s="8"/>
      <c r="H61" s="142">
        <f t="shared" si="6"/>
        <v>0</v>
      </c>
      <c r="I61" s="81"/>
      <c r="J61" s="8"/>
      <c r="K61" s="141">
        <f t="shared" si="25"/>
        <v>0</v>
      </c>
      <c r="L61" s="31"/>
      <c r="M61" s="8"/>
      <c r="N61" s="14">
        <f t="shared" si="7"/>
        <v>0</v>
      </c>
      <c r="O61" s="31"/>
      <c r="P61" s="32"/>
      <c r="Q61" s="14">
        <f t="shared" si="8"/>
        <v>0</v>
      </c>
      <c r="R61" s="31"/>
      <c r="S61" s="8"/>
      <c r="T61" s="14">
        <f t="shared" si="9"/>
        <v>0</v>
      </c>
      <c r="U61" s="31"/>
      <c r="V61" s="8"/>
      <c r="W61" s="13">
        <f t="shared" si="10"/>
        <v>0</v>
      </c>
      <c r="X61" s="31"/>
      <c r="Y61" s="32"/>
      <c r="Z61" s="13">
        <f t="shared" si="27"/>
        <v>0</v>
      </c>
      <c r="AA61" s="31"/>
      <c r="AB61" s="32"/>
      <c r="AC61" s="14">
        <f t="shared" si="11"/>
        <v>0</v>
      </c>
      <c r="AD61" s="31">
        <v>0</v>
      </c>
      <c r="AE61" s="32"/>
      <c r="AF61" s="14">
        <f t="shared" si="12"/>
        <v>0</v>
      </c>
      <c r="AG61" s="31"/>
      <c r="AH61" s="32"/>
      <c r="AI61" s="14">
        <f t="shared" si="13"/>
        <v>0</v>
      </c>
      <c r="AJ61" s="31"/>
      <c r="AK61" s="32"/>
      <c r="AL61" s="14">
        <f t="shared" si="14"/>
        <v>0</v>
      </c>
      <c r="AM61" s="31"/>
      <c r="AN61" s="32"/>
      <c r="AO61" s="14">
        <f t="shared" si="15"/>
        <v>0</v>
      </c>
      <c r="AP61" s="17">
        <f t="shared" si="16"/>
        <v>0</v>
      </c>
      <c r="AQ61" s="19">
        <f t="shared" si="17"/>
        <v>0</v>
      </c>
      <c r="AR61" s="14">
        <f t="shared" si="18"/>
        <v>0</v>
      </c>
      <c r="AS61" s="194">
        <f t="shared" si="24"/>
        <v>0</v>
      </c>
      <c r="AT61" s="142"/>
      <c r="AU61" s="295" t="e">
        <f t="shared" si="19"/>
        <v>#DIV/0!</v>
      </c>
      <c r="AV61" s="214">
        <f t="shared" si="20"/>
        <v>0</v>
      </c>
      <c r="AW61" s="214"/>
      <c r="AX61" s="214" t="e">
        <f t="shared" si="33"/>
        <v>#DIV/0!</v>
      </c>
      <c r="AY61" s="238">
        <f>(F61+I61+L61+O61+R61+U61+X61+AA61+AD61)/9</f>
        <v>0</v>
      </c>
      <c r="AZ61" s="250"/>
      <c r="BA61" s="238" t="e">
        <f t="shared" si="34"/>
        <v>#DIV/0!</v>
      </c>
      <c r="BB61" s="14">
        <f>AP61/7</f>
        <v>0</v>
      </c>
      <c r="BC61" s="10">
        <v>54961.49</v>
      </c>
      <c r="BD61" s="55">
        <f t="shared" si="35"/>
        <v>0</v>
      </c>
      <c r="BE61" s="146"/>
      <c r="BF61" s="4"/>
      <c r="BG61" s="4"/>
      <c r="BH61" s="4"/>
      <c r="BI61" s="50">
        <f t="shared" si="23"/>
        <v>0</v>
      </c>
      <c r="BJ61" s="50">
        <f t="shared" si="36"/>
        <v>0</v>
      </c>
      <c r="BK61" s="4"/>
      <c r="BL61" s="4"/>
    </row>
    <row r="62" spans="1:64" ht="43.5" customHeight="1" thickBot="1">
      <c r="A62" s="477"/>
      <c r="B62" s="105">
        <v>3</v>
      </c>
      <c r="C62" s="122" t="s">
        <v>250</v>
      </c>
      <c r="D62" s="106" t="s">
        <v>161</v>
      </c>
      <c r="E62" s="160" t="s">
        <v>160</v>
      </c>
      <c r="F62" s="81">
        <v>64628.72</v>
      </c>
      <c r="G62" s="8">
        <v>22371.360000000001</v>
      </c>
      <c r="H62" s="142">
        <f t="shared" si="6"/>
        <v>87000.08</v>
      </c>
      <c r="I62" s="81">
        <v>64628.72</v>
      </c>
      <c r="J62" s="8">
        <v>22371.360000000001</v>
      </c>
      <c r="K62" s="141">
        <f t="shared" si="25"/>
        <v>87000.08</v>
      </c>
      <c r="L62" s="31">
        <v>64628.72</v>
      </c>
      <c r="M62" s="8">
        <v>22371.360000000001</v>
      </c>
      <c r="N62" s="14">
        <f t="shared" si="7"/>
        <v>87000.08</v>
      </c>
      <c r="O62" s="266">
        <v>64628.71</v>
      </c>
      <c r="P62" s="32">
        <v>22371.360000000001</v>
      </c>
      <c r="Q62" s="14">
        <f t="shared" si="8"/>
        <v>87000.07</v>
      </c>
      <c r="R62" s="31">
        <v>64628.71</v>
      </c>
      <c r="S62" s="8">
        <v>22371.360000000001</v>
      </c>
      <c r="T62" s="14">
        <f t="shared" si="9"/>
        <v>87000.07</v>
      </c>
      <c r="U62" s="31">
        <v>65948.41</v>
      </c>
      <c r="V62" s="8">
        <v>32282.06</v>
      </c>
      <c r="W62" s="13">
        <f t="shared" si="10"/>
        <v>98230.47</v>
      </c>
      <c r="X62" s="31">
        <v>69654.850000000006</v>
      </c>
      <c r="Y62" s="32">
        <v>24194.880000000001</v>
      </c>
      <c r="Z62" s="13">
        <f t="shared" si="27"/>
        <v>93849.73000000001</v>
      </c>
      <c r="AA62" s="31">
        <v>64628.71</v>
      </c>
      <c r="AB62" s="32">
        <v>24483.41</v>
      </c>
      <c r="AC62" s="14">
        <f t="shared" si="11"/>
        <v>89112.12</v>
      </c>
      <c r="AD62" s="31">
        <v>0</v>
      </c>
      <c r="AE62" s="32"/>
      <c r="AF62" s="14">
        <f t="shared" si="12"/>
        <v>0</v>
      </c>
      <c r="AG62" s="31"/>
      <c r="AH62" s="32"/>
      <c r="AI62" s="14">
        <f t="shared" si="13"/>
        <v>0</v>
      </c>
      <c r="AJ62" s="31">
        <v>0</v>
      </c>
      <c r="AK62" s="32"/>
      <c r="AL62" s="14">
        <f t="shared" si="14"/>
        <v>0</v>
      </c>
      <c r="AM62" s="31">
        <v>0</v>
      </c>
      <c r="AN62" s="32"/>
      <c r="AO62" s="165">
        <f t="shared" si="15"/>
        <v>0</v>
      </c>
      <c r="AP62" s="17">
        <f t="shared" si="16"/>
        <v>523375.55</v>
      </c>
      <c r="AQ62" s="19">
        <f t="shared" si="17"/>
        <v>192817.15000000002</v>
      </c>
      <c r="AR62" s="14">
        <f t="shared" si="18"/>
        <v>716192.7</v>
      </c>
      <c r="AS62" s="195">
        <f t="shared" si="24"/>
        <v>64628.72</v>
      </c>
      <c r="AT62" s="196"/>
      <c r="AU62" s="297" t="e">
        <f t="shared" si="19"/>
        <v>#DIV/0!</v>
      </c>
      <c r="AV62" s="225">
        <f t="shared" si="20"/>
        <v>64848.665000000001</v>
      </c>
      <c r="AW62" s="225"/>
      <c r="AX62" s="225" t="e">
        <f t="shared" si="33"/>
        <v>#DIV/0!</v>
      </c>
      <c r="AY62" s="251">
        <f>(F62+I62+L62+O62+R62+U62+X62+AA62+AD62)/8</f>
        <v>65421.943749999999</v>
      </c>
      <c r="AZ62" s="252"/>
      <c r="BA62" s="253" t="e">
        <f t="shared" si="34"/>
        <v>#DIV/0!</v>
      </c>
      <c r="BB62" s="163">
        <f>AP62/8</f>
        <v>65421.943749999999</v>
      </c>
      <c r="BC62" s="10">
        <v>54961.49</v>
      </c>
      <c r="BD62" s="55">
        <f t="shared" si="35"/>
        <v>1.1903233291164415</v>
      </c>
      <c r="BE62" s="146"/>
      <c r="BF62" s="4"/>
      <c r="BG62" s="4"/>
      <c r="BH62" s="4"/>
      <c r="BI62" s="50">
        <f t="shared" si="23"/>
        <v>43614.629166666666</v>
      </c>
      <c r="BJ62" s="50">
        <f t="shared" si="36"/>
        <v>21807.314583333333</v>
      </c>
      <c r="BK62" s="4"/>
      <c r="BL62" s="4"/>
    </row>
    <row r="63" spans="1:64" ht="45.75" customHeight="1" thickBot="1">
      <c r="A63" s="477"/>
      <c r="B63" s="105">
        <v>4</v>
      </c>
      <c r="C63" s="106" t="s">
        <v>138</v>
      </c>
      <c r="D63" s="125" t="s">
        <v>247</v>
      </c>
      <c r="E63" s="125" t="s">
        <v>269</v>
      </c>
      <c r="F63" s="81">
        <v>46239.05</v>
      </c>
      <c r="G63" s="8">
        <v>46090.48</v>
      </c>
      <c r="H63" s="142">
        <f t="shared" si="6"/>
        <v>92329.53</v>
      </c>
      <c r="I63" s="81">
        <v>46239.05</v>
      </c>
      <c r="J63" s="8">
        <v>48505.59</v>
      </c>
      <c r="K63" s="141">
        <f t="shared" si="25"/>
        <v>94744.639999999999</v>
      </c>
      <c r="L63" s="31">
        <v>46239.05</v>
      </c>
      <c r="M63" s="8">
        <v>46491.12</v>
      </c>
      <c r="N63" s="14">
        <f t="shared" si="7"/>
        <v>92730.170000000013</v>
      </c>
      <c r="O63" s="31">
        <v>46239.05</v>
      </c>
      <c r="P63" s="32">
        <v>57590.28</v>
      </c>
      <c r="Q63" s="14">
        <f t="shared" si="8"/>
        <v>103829.33</v>
      </c>
      <c r="R63" s="31">
        <v>46239.05</v>
      </c>
      <c r="S63" s="8">
        <v>58600.33</v>
      </c>
      <c r="T63" s="14">
        <f t="shared" si="9"/>
        <v>104839.38</v>
      </c>
      <c r="U63" s="31">
        <v>42844.86</v>
      </c>
      <c r="V63" s="8">
        <v>46617.19</v>
      </c>
      <c r="W63" s="13">
        <f t="shared" si="10"/>
        <v>89462.05</v>
      </c>
      <c r="X63" s="31">
        <v>46239.05</v>
      </c>
      <c r="Y63" s="32">
        <v>59768</v>
      </c>
      <c r="Z63" s="13">
        <f t="shared" si="27"/>
        <v>106007.05</v>
      </c>
      <c r="AA63" s="31">
        <v>47476.98</v>
      </c>
      <c r="AB63" s="32">
        <v>51259.94</v>
      </c>
      <c r="AC63" s="14">
        <f t="shared" si="11"/>
        <v>98736.920000000013</v>
      </c>
      <c r="AD63" s="31">
        <v>30055.33</v>
      </c>
      <c r="AE63" s="32">
        <v>30055.33</v>
      </c>
      <c r="AF63" s="14">
        <f t="shared" si="12"/>
        <v>60110.66</v>
      </c>
      <c r="AG63" s="31">
        <v>30055.33</v>
      </c>
      <c r="AH63" s="32">
        <v>66442.679999999993</v>
      </c>
      <c r="AI63" s="14">
        <f t="shared" si="13"/>
        <v>96498.01</v>
      </c>
      <c r="AJ63" s="31">
        <v>30055.33</v>
      </c>
      <c r="AK63" s="32">
        <v>70885.83</v>
      </c>
      <c r="AL63" s="14">
        <f t="shared" si="14"/>
        <v>100941.16</v>
      </c>
      <c r="AM63" s="31">
        <v>30055.33</v>
      </c>
      <c r="AN63" s="32">
        <v>70618.429999999993</v>
      </c>
      <c r="AO63" s="165">
        <f t="shared" si="15"/>
        <v>100673.76</v>
      </c>
      <c r="AP63" s="17">
        <f t="shared" si="16"/>
        <v>487977.46</v>
      </c>
      <c r="AQ63" s="19">
        <f t="shared" si="17"/>
        <v>652925.19999999995</v>
      </c>
      <c r="AR63" s="14">
        <f t="shared" si="18"/>
        <v>1140902.6599999999</v>
      </c>
      <c r="AS63" s="195">
        <f t="shared" si="24"/>
        <v>46239.05000000001</v>
      </c>
      <c r="AT63" s="196"/>
      <c r="AU63" s="297" t="e">
        <f t="shared" si="19"/>
        <v>#DIV/0!</v>
      </c>
      <c r="AV63" s="225">
        <f t="shared" si="20"/>
        <v>45673.351666666662</v>
      </c>
      <c r="AW63" s="225"/>
      <c r="AX63" s="225" t="e">
        <f>AV63/AW63</f>
        <v>#DIV/0!</v>
      </c>
      <c r="AY63" s="251">
        <f t="shared" si="21"/>
        <v>44201.27444444444</v>
      </c>
      <c r="AZ63" s="252"/>
      <c r="BA63" s="253" t="e">
        <f>AY63/AZ63</f>
        <v>#DIV/0!</v>
      </c>
      <c r="BB63" s="163">
        <f t="shared" si="22"/>
        <v>40664.788333333338</v>
      </c>
      <c r="BC63" s="10">
        <v>54961.49</v>
      </c>
      <c r="BD63" s="55">
        <f>BB63/BC63</f>
        <v>0.73987783688785258</v>
      </c>
      <c r="BE63" s="146"/>
      <c r="BF63" s="4"/>
      <c r="BG63" s="4"/>
      <c r="BH63" s="4"/>
      <c r="BI63" s="50">
        <f t="shared" si="23"/>
        <v>40664.788333333338</v>
      </c>
      <c r="BJ63" s="50">
        <f t="shared" si="36"/>
        <v>0</v>
      </c>
      <c r="BK63" s="4"/>
      <c r="BL63" s="4"/>
    </row>
    <row r="64" spans="1:64" ht="28.8" thickBot="1">
      <c r="A64" s="477"/>
      <c r="B64" s="105">
        <v>5</v>
      </c>
      <c r="C64" s="122" t="s">
        <v>34</v>
      </c>
      <c r="D64" s="106" t="s">
        <v>162</v>
      </c>
      <c r="E64" s="106" t="s">
        <v>248</v>
      </c>
      <c r="F64" s="81">
        <v>64809.34</v>
      </c>
      <c r="G64" s="8">
        <v>29292.02</v>
      </c>
      <c r="H64" s="142">
        <f t="shared" si="6"/>
        <v>94101.36</v>
      </c>
      <c r="I64" s="81">
        <v>64809.34</v>
      </c>
      <c r="J64" s="8">
        <v>29259.07</v>
      </c>
      <c r="K64" s="141">
        <f t="shared" si="25"/>
        <v>94068.41</v>
      </c>
      <c r="L64" s="31">
        <v>64809.34</v>
      </c>
      <c r="M64" s="8">
        <v>29174.720000000001</v>
      </c>
      <c r="N64" s="14">
        <f t="shared" si="7"/>
        <v>93984.06</v>
      </c>
      <c r="O64" s="31">
        <v>64809.34</v>
      </c>
      <c r="P64" s="32">
        <v>30224.43</v>
      </c>
      <c r="Q64" s="14">
        <f t="shared" si="8"/>
        <v>95033.76999999999</v>
      </c>
      <c r="R64" s="31">
        <v>64809.34</v>
      </c>
      <c r="S64" s="8">
        <v>28941.15</v>
      </c>
      <c r="T64" s="14">
        <f t="shared" si="9"/>
        <v>93750.489999999991</v>
      </c>
      <c r="U64" s="31">
        <v>64809.34</v>
      </c>
      <c r="V64" s="8">
        <v>29053.71</v>
      </c>
      <c r="W64" s="13">
        <f t="shared" si="10"/>
        <v>93863.049999999988</v>
      </c>
      <c r="X64" s="31">
        <v>70099.06</v>
      </c>
      <c r="Y64" s="32">
        <v>31599.54</v>
      </c>
      <c r="Z64" s="13">
        <f t="shared" si="27"/>
        <v>101698.6</v>
      </c>
      <c r="AA64" s="31">
        <v>70933.570000000007</v>
      </c>
      <c r="AB64" s="32">
        <v>31278.78</v>
      </c>
      <c r="AC64" s="14">
        <f t="shared" si="11"/>
        <v>102212.35</v>
      </c>
      <c r="AD64" s="31">
        <v>59471.26</v>
      </c>
      <c r="AE64" s="32">
        <v>29347.53</v>
      </c>
      <c r="AF64" s="14">
        <f>AD64+AE64</f>
        <v>88818.790000000008</v>
      </c>
      <c r="AG64" s="31">
        <v>59471.26</v>
      </c>
      <c r="AH64" s="32">
        <v>33794.53</v>
      </c>
      <c r="AI64" s="14">
        <f t="shared" si="13"/>
        <v>93265.790000000008</v>
      </c>
      <c r="AJ64" s="31">
        <v>59471.26</v>
      </c>
      <c r="AK64" s="32">
        <v>30226.18</v>
      </c>
      <c r="AL64" s="14">
        <f t="shared" si="14"/>
        <v>89697.44</v>
      </c>
      <c r="AM64" s="31">
        <v>59471.26</v>
      </c>
      <c r="AN64" s="32">
        <v>29281</v>
      </c>
      <c r="AO64" s="165">
        <f t="shared" si="15"/>
        <v>88752.260000000009</v>
      </c>
      <c r="AP64" s="17">
        <f t="shared" si="16"/>
        <v>767773.71</v>
      </c>
      <c r="AQ64" s="19">
        <f t="shared" si="17"/>
        <v>361472.66</v>
      </c>
      <c r="AR64" s="14">
        <f t="shared" si="18"/>
        <v>1129246.3699999999</v>
      </c>
      <c r="AS64" s="195">
        <f t="shared" si="24"/>
        <v>64809.34</v>
      </c>
      <c r="AT64" s="196"/>
      <c r="AU64" s="297" t="e">
        <f t="shared" si="19"/>
        <v>#DIV/0!</v>
      </c>
      <c r="AV64" s="225">
        <f t="shared" si="20"/>
        <v>64809.339999999989</v>
      </c>
      <c r="AW64" s="225"/>
      <c r="AX64" s="225" t="e">
        <f t="shared" si="33"/>
        <v>#DIV/0!</v>
      </c>
      <c r="AY64" s="251">
        <f t="shared" si="21"/>
        <v>65484.436666666661</v>
      </c>
      <c r="AZ64" s="252"/>
      <c r="BA64" s="253" t="e">
        <f t="shared" si="34"/>
        <v>#DIV/0!</v>
      </c>
      <c r="BB64" s="163">
        <f t="shared" si="22"/>
        <v>63981.142499999994</v>
      </c>
      <c r="BC64" s="10">
        <v>54961.49</v>
      </c>
      <c r="BD64" s="55">
        <f t="shared" si="35"/>
        <v>1.1641085876674739</v>
      </c>
      <c r="BE64" s="146"/>
      <c r="BF64" s="4"/>
      <c r="BG64" s="4"/>
      <c r="BH64" s="4"/>
      <c r="BI64" s="50">
        <f t="shared" si="23"/>
        <v>63981.142499999994</v>
      </c>
      <c r="BJ64" s="50">
        <f t="shared" si="36"/>
        <v>0</v>
      </c>
      <c r="BK64" s="4"/>
      <c r="BL64" s="4"/>
    </row>
    <row r="65" spans="1:64" ht="28.8" thickBot="1">
      <c r="A65" s="477"/>
      <c r="B65" s="102">
        <v>6</v>
      </c>
      <c r="C65" s="103" t="s">
        <v>195</v>
      </c>
      <c r="D65" s="106" t="s">
        <v>162</v>
      </c>
      <c r="E65" s="160"/>
      <c r="F65" s="66">
        <v>47509.34</v>
      </c>
      <c r="G65" s="28"/>
      <c r="H65" s="142">
        <f t="shared" si="6"/>
        <v>47509.34</v>
      </c>
      <c r="I65" s="66">
        <v>59509.34</v>
      </c>
      <c r="J65" s="28"/>
      <c r="K65" s="141">
        <f t="shared" si="25"/>
        <v>59509.34</v>
      </c>
      <c r="L65" s="27">
        <v>60829.01</v>
      </c>
      <c r="M65" s="28"/>
      <c r="N65" s="14">
        <f t="shared" si="7"/>
        <v>60829.01</v>
      </c>
      <c r="O65" s="27">
        <v>67509.34</v>
      </c>
      <c r="P65" s="29"/>
      <c r="Q65" s="14">
        <f t="shared" si="8"/>
        <v>67509.34</v>
      </c>
      <c r="R65" s="27">
        <v>66509.34</v>
      </c>
      <c r="S65" s="28"/>
      <c r="T65" s="14">
        <f t="shared" si="9"/>
        <v>66509.34</v>
      </c>
      <c r="U65" s="27">
        <v>56877.43</v>
      </c>
      <c r="V65" s="28"/>
      <c r="W65" s="13">
        <f t="shared" si="10"/>
        <v>56877.43</v>
      </c>
      <c r="X65" s="27">
        <v>63116.47</v>
      </c>
      <c r="Y65" s="29"/>
      <c r="Z65" s="13">
        <f t="shared" si="27"/>
        <v>63116.47</v>
      </c>
      <c r="AA65" s="27">
        <v>64355.62</v>
      </c>
      <c r="AB65" s="29"/>
      <c r="AC65" s="14">
        <f t="shared" si="11"/>
        <v>64355.62</v>
      </c>
      <c r="AD65" s="27">
        <v>71480.759999999995</v>
      </c>
      <c r="AE65" s="29"/>
      <c r="AF65" s="14">
        <f>AD65+AE65</f>
        <v>71480.759999999995</v>
      </c>
      <c r="AG65" s="27">
        <v>64717.78</v>
      </c>
      <c r="AH65" s="29"/>
      <c r="AI65" s="14">
        <f t="shared" si="13"/>
        <v>64717.78</v>
      </c>
      <c r="AJ65" s="27">
        <v>64384.11</v>
      </c>
      <c r="AK65" s="29"/>
      <c r="AL65" s="14">
        <f t="shared" si="14"/>
        <v>64384.11</v>
      </c>
      <c r="AM65" s="27">
        <v>64384.11</v>
      </c>
      <c r="AN65" s="29"/>
      <c r="AO65" s="165">
        <f t="shared" si="15"/>
        <v>64384.11</v>
      </c>
      <c r="AP65" s="17">
        <f t="shared" si="16"/>
        <v>751182.65</v>
      </c>
      <c r="AQ65" s="19">
        <f t="shared" si="17"/>
        <v>0</v>
      </c>
      <c r="AR65" s="14">
        <f t="shared" si="18"/>
        <v>751182.65</v>
      </c>
      <c r="AS65" s="195">
        <f t="shared" si="24"/>
        <v>55949.23</v>
      </c>
      <c r="AT65" s="196"/>
      <c r="AU65" s="297" t="e">
        <f t="shared" si="19"/>
        <v>#DIV/0!</v>
      </c>
      <c r="AV65" s="225">
        <f t="shared" si="20"/>
        <v>59790.633333333331</v>
      </c>
      <c r="AW65" s="225"/>
      <c r="AX65" s="225" t="e">
        <f t="shared" si="33"/>
        <v>#DIV/0!</v>
      </c>
      <c r="AY65" s="251">
        <f>(F65+I65+L65+O65+R65+U65+X65+AA65+AD65)/9</f>
        <v>61966.294444444444</v>
      </c>
      <c r="AZ65" s="252"/>
      <c r="BA65" s="253" t="e">
        <f t="shared" si="34"/>
        <v>#DIV/0!</v>
      </c>
      <c r="BB65" s="163">
        <f>AP65/12</f>
        <v>62598.554166666669</v>
      </c>
      <c r="BC65" s="10">
        <v>54961.49</v>
      </c>
      <c r="BD65" s="55">
        <f t="shared" si="35"/>
        <v>1.1389530044885368</v>
      </c>
      <c r="BE65" s="146"/>
      <c r="BF65" s="4"/>
      <c r="BG65" s="4"/>
      <c r="BH65" s="4"/>
      <c r="BI65" s="50"/>
      <c r="BJ65" s="50"/>
      <c r="BK65" s="4"/>
      <c r="BL65" s="4"/>
    </row>
    <row r="66" spans="1:64" ht="28.8" thickBot="1">
      <c r="A66" s="478"/>
      <c r="B66" s="112">
        <v>8</v>
      </c>
      <c r="C66" s="110" t="s">
        <v>151</v>
      </c>
      <c r="D66" s="110" t="s">
        <v>101</v>
      </c>
      <c r="E66" s="379" t="s">
        <v>249</v>
      </c>
      <c r="F66" s="67">
        <v>62509.34</v>
      </c>
      <c r="G66" s="43">
        <v>29751.69</v>
      </c>
      <c r="H66" s="154">
        <f t="shared" ref="H66:H108" si="37">F66+G66</f>
        <v>92261.03</v>
      </c>
      <c r="I66" s="67">
        <v>62509.34</v>
      </c>
      <c r="J66" s="43">
        <v>27956.42</v>
      </c>
      <c r="K66" s="154">
        <f t="shared" si="25"/>
        <v>90465.76</v>
      </c>
      <c r="L66" s="42">
        <v>62509.34</v>
      </c>
      <c r="M66" s="43">
        <v>27021.53</v>
      </c>
      <c r="N66" s="12">
        <f t="shared" si="7"/>
        <v>89530.87</v>
      </c>
      <c r="O66" s="42">
        <v>62509.34</v>
      </c>
      <c r="P66" s="44">
        <v>27045.7</v>
      </c>
      <c r="Q66" s="12">
        <f t="shared" si="8"/>
        <v>89555.04</v>
      </c>
      <c r="R66" s="42">
        <v>62509.34</v>
      </c>
      <c r="S66" s="43">
        <v>27753.65</v>
      </c>
      <c r="T66" s="12">
        <f t="shared" si="9"/>
        <v>90262.989999999991</v>
      </c>
      <c r="U66" s="42">
        <v>60447.74</v>
      </c>
      <c r="V66" s="43">
        <v>26358.48</v>
      </c>
      <c r="W66" s="12">
        <f t="shared" si="10"/>
        <v>86806.22</v>
      </c>
      <c r="X66" s="42">
        <v>62509.34</v>
      </c>
      <c r="Y66" s="44">
        <v>26843.42</v>
      </c>
      <c r="Z66" s="13">
        <f t="shared" si="27"/>
        <v>89352.76</v>
      </c>
      <c r="AA66" s="42">
        <v>66472.240000000005</v>
      </c>
      <c r="AB66" s="44">
        <v>29611.14</v>
      </c>
      <c r="AC66" s="12">
        <f t="shared" si="11"/>
        <v>96083.38</v>
      </c>
      <c r="AD66" s="42">
        <v>59471.26</v>
      </c>
      <c r="AE66" s="44">
        <v>15026.44</v>
      </c>
      <c r="AF66" s="12">
        <f t="shared" si="12"/>
        <v>74497.7</v>
      </c>
      <c r="AG66" s="42">
        <v>59471.26</v>
      </c>
      <c r="AH66" s="44">
        <v>13965.19</v>
      </c>
      <c r="AI66" s="12">
        <f t="shared" si="13"/>
        <v>73436.45</v>
      </c>
      <c r="AJ66" s="42">
        <v>59471.26</v>
      </c>
      <c r="AK66" s="44">
        <v>14580.5</v>
      </c>
      <c r="AL66" s="12">
        <f t="shared" si="14"/>
        <v>74051.760000000009</v>
      </c>
      <c r="AM66" s="42">
        <v>59471.26</v>
      </c>
      <c r="AN66" s="44">
        <v>13849.27</v>
      </c>
      <c r="AO66" s="12">
        <f t="shared" si="15"/>
        <v>73320.53</v>
      </c>
      <c r="AP66" s="17">
        <f t="shared" si="16"/>
        <v>739861.05999999994</v>
      </c>
      <c r="AQ66" s="19">
        <f t="shared" si="17"/>
        <v>279763.43000000005</v>
      </c>
      <c r="AR66" s="12">
        <f t="shared" si="18"/>
        <v>1019624.49</v>
      </c>
      <c r="AS66" s="197">
        <f t="shared" si="24"/>
        <v>62509.34</v>
      </c>
      <c r="AT66" s="154"/>
      <c r="AU66" s="294" t="e">
        <f t="shared" si="19"/>
        <v>#DIV/0!</v>
      </c>
      <c r="AV66" s="216">
        <f t="shared" si="20"/>
        <v>62165.739999999991</v>
      </c>
      <c r="AW66" s="216"/>
      <c r="AX66" s="216" t="e">
        <f>AV66/AW66</f>
        <v>#DIV/0!</v>
      </c>
      <c r="AY66" s="236">
        <f t="shared" si="21"/>
        <v>62383.0311111111</v>
      </c>
      <c r="AZ66" s="254"/>
      <c r="BA66" s="236" t="e">
        <f t="shared" si="34"/>
        <v>#DIV/0!</v>
      </c>
      <c r="BB66" s="12">
        <f t="shared" si="22"/>
        <v>61655.088333333326</v>
      </c>
      <c r="BC66" s="10">
        <v>54961.49</v>
      </c>
      <c r="BD66" s="64">
        <f>BB66/BC66</f>
        <v>1.121787060964565</v>
      </c>
      <c r="BE66" s="146"/>
      <c r="BF66" s="4"/>
      <c r="BG66" s="4"/>
      <c r="BH66" s="4"/>
      <c r="BI66" s="50">
        <f t="shared" si="23"/>
        <v>61655.088333333326</v>
      </c>
      <c r="BJ66" s="50"/>
      <c r="BK66" s="4"/>
      <c r="BL66" s="4"/>
    </row>
    <row r="67" spans="1:64" ht="45.75" customHeight="1" thickBot="1">
      <c r="A67" s="498" t="s">
        <v>60</v>
      </c>
      <c r="B67" s="102">
        <v>1</v>
      </c>
      <c r="C67" s="134" t="s">
        <v>140</v>
      </c>
      <c r="D67" s="133" t="s">
        <v>83</v>
      </c>
      <c r="E67" s="133"/>
      <c r="F67" s="66">
        <v>142419.21</v>
      </c>
      <c r="G67" s="29"/>
      <c r="H67" s="141">
        <f t="shared" si="37"/>
        <v>142419.21</v>
      </c>
      <c r="I67" s="66">
        <v>100511.48</v>
      </c>
      <c r="J67" s="29"/>
      <c r="K67" s="141">
        <f t="shared" si="25"/>
        <v>100511.48</v>
      </c>
      <c r="L67" s="27">
        <v>135298.26</v>
      </c>
      <c r="M67" s="29"/>
      <c r="N67" s="13">
        <f t="shared" si="7"/>
        <v>135298.26</v>
      </c>
      <c r="O67" s="27">
        <v>129049.92</v>
      </c>
      <c r="P67" s="29"/>
      <c r="Q67" s="13">
        <f t="shared" si="8"/>
        <v>129049.92</v>
      </c>
      <c r="R67" s="27">
        <v>129049.92</v>
      </c>
      <c r="S67" s="29"/>
      <c r="T67" s="13">
        <f t="shared" si="9"/>
        <v>129049.92</v>
      </c>
      <c r="U67" s="27">
        <v>95089.42</v>
      </c>
      <c r="V67" s="29"/>
      <c r="W67" s="13">
        <f t="shared" si="10"/>
        <v>95089.42</v>
      </c>
      <c r="X67" s="27">
        <v>136621.57</v>
      </c>
      <c r="Y67" s="29"/>
      <c r="Z67" s="13">
        <f t="shared" si="27"/>
        <v>136621.57</v>
      </c>
      <c r="AA67" s="27">
        <v>105571.22</v>
      </c>
      <c r="AB67" s="29"/>
      <c r="AC67" s="13">
        <f t="shared" si="11"/>
        <v>105571.22</v>
      </c>
      <c r="AD67" s="27">
        <v>116915.9</v>
      </c>
      <c r="AE67" s="29"/>
      <c r="AF67" s="13">
        <f t="shared" si="12"/>
        <v>116915.9</v>
      </c>
      <c r="AG67" s="27">
        <v>138298.96</v>
      </c>
      <c r="AH67" s="29"/>
      <c r="AI67" s="13">
        <f t="shared" si="13"/>
        <v>138298.96</v>
      </c>
      <c r="AJ67" s="27">
        <v>106359.65</v>
      </c>
      <c r="AK67" s="29"/>
      <c r="AL67" s="13">
        <f t="shared" si="14"/>
        <v>106359.65</v>
      </c>
      <c r="AM67" s="27">
        <v>138298.96</v>
      </c>
      <c r="AN67" s="29"/>
      <c r="AO67" s="13">
        <f t="shared" si="15"/>
        <v>138298.96</v>
      </c>
      <c r="AP67" s="17">
        <f t="shared" si="16"/>
        <v>1473484.4699999997</v>
      </c>
      <c r="AQ67" s="19">
        <f t="shared" si="17"/>
        <v>0</v>
      </c>
      <c r="AR67" s="10">
        <f t="shared" si="18"/>
        <v>1473484.4699999997</v>
      </c>
      <c r="AS67" s="198">
        <f t="shared" si="24"/>
        <v>126076.31666666667</v>
      </c>
      <c r="AT67" s="139"/>
      <c r="AU67" s="298" t="e">
        <f t="shared" si="19"/>
        <v>#DIV/0!</v>
      </c>
      <c r="AV67" s="226">
        <f t="shared" si="20"/>
        <v>121903.03500000002</v>
      </c>
      <c r="AW67" s="226"/>
      <c r="AX67" s="226" t="e">
        <f>AV67/AW67</f>
        <v>#DIV/0!</v>
      </c>
      <c r="AY67" s="255">
        <f t="shared" si="21"/>
        <v>121169.65555555554</v>
      </c>
      <c r="AZ67" s="256"/>
      <c r="BA67" s="234" t="e">
        <f>AY67/AZ67</f>
        <v>#DIV/0!</v>
      </c>
      <c r="BB67" s="10">
        <f>AP67/12</f>
        <v>122790.37249999998</v>
      </c>
      <c r="BC67" s="10">
        <v>63229.55</v>
      </c>
      <c r="BD67" s="65">
        <f>BB67/BC67</f>
        <v>1.9419776433645342</v>
      </c>
      <c r="BE67" s="145"/>
      <c r="BF67" s="4"/>
      <c r="BG67" s="4"/>
      <c r="BH67" s="4"/>
      <c r="BI67" s="50">
        <f t="shared" si="23"/>
        <v>122790.37249999998</v>
      </c>
      <c r="BJ67" s="50">
        <f>BB67-BI67</f>
        <v>0</v>
      </c>
      <c r="BK67" s="4"/>
      <c r="BL67" s="4"/>
    </row>
    <row r="68" spans="1:64" ht="45.75" customHeight="1" thickBot="1">
      <c r="A68" s="499"/>
      <c r="B68" s="102">
        <v>2</v>
      </c>
      <c r="C68" s="134" t="s">
        <v>213</v>
      </c>
      <c r="D68" s="132" t="s">
        <v>144</v>
      </c>
      <c r="E68" s="133"/>
      <c r="F68" s="66"/>
      <c r="G68" s="29"/>
      <c r="H68" s="141"/>
      <c r="I68" s="66"/>
      <c r="J68" s="29"/>
      <c r="K68" s="141"/>
      <c r="L68" s="27"/>
      <c r="M68" s="29"/>
      <c r="N68" s="13"/>
      <c r="O68" s="27"/>
      <c r="P68" s="29"/>
      <c r="Q68" s="13"/>
      <c r="R68" s="27">
        <v>0</v>
      </c>
      <c r="S68" s="29"/>
      <c r="T68" s="13">
        <f t="shared" si="9"/>
        <v>0</v>
      </c>
      <c r="U68" s="27">
        <v>70064.570000000007</v>
      </c>
      <c r="V68" s="29"/>
      <c r="W68" s="13">
        <f t="shared" si="10"/>
        <v>70064.570000000007</v>
      </c>
      <c r="X68" s="27">
        <v>80464.570000000007</v>
      </c>
      <c r="Y68" s="29"/>
      <c r="Z68" s="13">
        <f t="shared" si="27"/>
        <v>80464.570000000007</v>
      </c>
      <c r="AA68" s="27">
        <v>71510.649999999994</v>
      </c>
      <c r="AB68" s="29"/>
      <c r="AC68" s="13">
        <f t="shared" si="11"/>
        <v>71510.649999999994</v>
      </c>
      <c r="AD68" s="27">
        <v>77887.850000000006</v>
      </c>
      <c r="AE68" s="29"/>
      <c r="AF68" s="13">
        <f t="shared" si="12"/>
        <v>77887.850000000006</v>
      </c>
      <c r="AG68" s="27">
        <v>77087.850000000006</v>
      </c>
      <c r="AH68" s="29"/>
      <c r="AI68" s="13">
        <f t="shared" si="13"/>
        <v>77087.850000000006</v>
      </c>
      <c r="AJ68" s="27">
        <v>77087.850000000006</v>
      </c>
      <c r="AK68" s="29"/>
      <c r="AL68" s="13">
        <f t="shared" si="14"/>
        <v>77087.850000000006</v>
      </c>
      <c r="AM68" s="27">
        <v>77087.850000000006</v>
      </c>
      <c r="AN68" s="29"/>
      <c r="AO68" s="13">
        <f t="shared" si="15"/>
        <v>77087.850000000006</v>
      </c>
      <c r="AP68" s="17">
        <f t="shared" si="16"/>
        <v>531191.18999999994</v>
      </c>
      <c r="AQ68" s="19"/>
      <c r="AR68" s="10">
        <f t="shared" si="18"/>
        <v>531191.18999999994</v>
      </c>
      <c r="AS68" s="198">
        <f t="shared" si="24"/>
        <v>0</v>
      </c>
      <c r="AT68" s="141"/>
      <c r="AU68" s="298" t="e">
        <f t="shared" si="19"/>
        <v>#DIV/0!</v>
      </c>
      <c r="AV68" s="226">
        <f>(F68+I68+L68+O68+R68+U68)/1</f>
        <v>70064.570000000007</v>
      </c>
      <c r="AW68" s="227"/>
      <c r="AX68" s="226" t="e">
        <f>AV68/AW68</f>
        <v>#DIV/0!</v>
      </c>
      <c r="AY68" s="255">
        <f>(F68+I68+L68+O68+R68+U68+X68+AA68+AD68)/4</f>
        <v>74981.91</v>
      </c>
      <c r="AZ68" s="256"/>
      <c r="BA68" s="234" t="e">
        <f>AY68/AZ68</f>
        <v>#DIV/0!</v>
      </c>
      <c r="BB68" s="10">
        <f>AP68/7</f>
        <v>75884.455714285708</v>
      </c>
      <c r="BC68" s="10">
        <v>63229.55</v>
      </c>
      <c r="BD68" s="65">
        <f>BB68/BC68</f>
        <v>1.2001422707307849</v>
      </c>
      <c r="BE68" s="145"/>
      <c r="BF68" s="4"/>
      <c r="BG68" s="4"/>
      <c r="BH68" s="4"/>
      <c r="BI68" s="50"/>
      <c r="BJ68" s="50"/>
      <c r="BK68" s="4"/>
      <c r="BL68" s="4"/>
    </row>
    <row r="69" spans="1:64" ht="28.8" thickBot="1">
      <c r="A69" s="499"/>
      <c r="B69" s="102">
        <v>3</v>
      </c>
      <c r="C69" s="134" t="s">
        <v>212</v>
      </c>
      <c r="D69" s="132" t="s">
        <v>144</v>
      </c>
      <c r="E69" s="134"/>
      <c r="F69" s="66">
        <v>54911.66</v>
      </c>
      <c r="G69" s="29"/>
      <c r="H69" s="141">
        <f t="shared" si="37"/>
        <v>54911.66</v>
      </c>
      <c r="I69" s="66">
        <v>11008.73</v>
      </c>
      <c r="J69" s="29"/>
      <c r="K69" s="141">
        <f t="shared" ref="K69:K74" si="38">I69+J69</f>
        <v>11008.73</v>
      </c>
      <c r="L69" s="27">
        <v>77791.520000000004</v>
      </c>
      <c r="M69" s="29"/>
      <c r="N69" s="13">
        <v>59857.599999999999</v>
      </c>
      <c r="O69" s="27">
        <v>77791.520000000004</v>
      </c>
      <c r="P69" s="29"/>
      <c r="Q69" s="13">
        <f t="shared" si="8"/>
        <v>77791.520000000004</v>
      </c>
      <c r="R69" s="27">
        <v>0</v>
      </c>
      <c r="S69" s="29"/>
      <c r="T69" s="13">
        <v>0</v>
      </c>
      <c r="U69" s="27"/>
      <c r="V69" s="29"/>
      <c r="W69" s="13">
        <f t="shared" ref="W69:W74" si="39">U69+V69</f>
        <v>0</v>
      </c>
      <c r="X69" s="27">
        <v>0</v>
      </c>
      <c r="Y69" s="29"/>
      <c r="Z69" s="13">
        <f t="shared" si="27"/>
        <v>0</v>
      </c>
      <c r="AA69" s="27">
        <v>0</v>
      </c>
      <c r="AB69" s="29"/>
      <c r="AC69" s="14">
        <f t="shared" ref="AC69:AC74" si="40">AA69+AB69</f>
        <v>0</v>
      </c>
      <c r="AD69" s="27">
        <v>0</v>
      </c>
      <c r="AE69" s="29"/>
      <c r="AF69" s="14">
        <f t="shared" ref="AF69:AF74" si="41">AD69+AE69</f>
        <v>0</v>
      </c>
      <c r="AG69" s="27"/>
      <c r="AH69" s="29"/>
      <c r="AI69" s="14">
        <f t="shared" ref="AI69:AI74" si="42">AG69+AH69</f>
        <v>0</v>
      </c>
      <c r="AJ69" s="31">
        <v>0</v>
      </c>
      <c r="AK69" s="29"/>
      <c r="AL69" s="14">
        <f t="shared" ref="AL69:AL74" si="43">AJ69+AK69</f>
        <v>0</v>
      </c>
      <c r="AM69" s="27">
        <v>0</v>
      </c>
      <c r="AN69" s="29"/>
      <c r="AO69" s="14">
        <f t="shared" ref="AO69:AO74" si="44">AM69+AN69</f>
        <v>0</v>
      </c>
      <c r="AP69" s="17">
        <f t="shared" si="16"/>
        <v>221503.43</v>
      </c>
      <c r="AQ69" s="19">
        <f t="shared" si="17"/>
        <v>0</v>
      </c>
      <c r="AR69" s="165">
        <f t="shared" ref="AR69:AR74" si="45">AP69+AQ69</f>
        <v>221503.43</v>
      </c>
      <c r="AS69" s="199">
        <f t="shared" ref="AS69:AS74" si="46">(F69+I69+L69)/3</f>
        <v>47903.97</v>
      </c>
      <c r="AT69" s="142"/>
      <c r="AU69" s="299" t="e">
        <f t="shared" ref="AU69:AU74" si="47">AS69/AT69</f>
        <v>#DIV/0!</v>
      </c>
      <c r="AV69" s="225">
        <f>(F69+I69+L69+O69+R69+U69)/4</f>
        <v>55375.857499999998</v>
      </c>
      <c r="AW69" s="225"/>
      <c r="AX69" s="225" t="e">
        <f t="shared" ref="AX69:AX74" si="48">AV69/AW69</f>
        <v>#DIV/0!</v>
      </c>
      <c r="AY69" s="251">
        <f>(F69+I69+L69+O69+R69+U69+X69+AA69+AD69)/4</f>
        <v>55375.857499999998</v>
      </c>
      <c r="AZ69" s="257"/>
      <c r="BA69" s="238" t="e">
        <f t="shared" ref="BA69:BA74" si="49">AY69/AZ69</f>
        <v>#DIV/0!</v>
      </c>
      <c r="BB69" s="14">
        <f>AP69/4</f>
        <v>55375.857499999998</v>
      </c>
      <c r="BC69" s="10">
        <v>63229.55</v>
      </c>
      <c r="BD69" s="51">
        <f t="shared" ref="BD69:BD74" si="50">BB69/BC69</f>
        <v>0.87579078927495124</v>
      </c>
      <c r="BE69" s="146"/>
      <c r="BF69" s="4"/>
      <c r="BG69" s="4"/>
      <c r="BH69" s="4"/>
      <c r="BI69" s="50">
        <f t="shared" si="23"/>
        <v>18458.619166666667</v>
      </c>
      <c r="BJ69" s="50"/>
      <c r="BK69" s="4"/>
      <c r="BL69" s="4"/>
    </row>
    <row r="70" spans="1:64" ht="28.8" customHeight="1" thickBot="1">
      <c r="A70" s="499"/>
      <c r="B70" s="105">
        <v>4</v>
      </c>
      <c r="C70" s="135" t="s">
        <v>266</v>
      </c>
      <c r="D70" s="136" t="s">
        <v>92</v>
      </c>
      <c r="E70" s="143" t="s">
        <v>251</v>
      </c>
      <c r="F70" s="81">
        <v>39288.29</v>
      </c>
      <c r="G70" s="32">
        <v>37820.35</v>
      </c>
      <c r="H70" s="141">
        <f>F70+G70</f>
        <v>77108.639999999999</v>
      </c>
      <c r="I70" s="81">
        <v>44088.29</v>
      </c>
      <c r="J70" s="32">
        <v>38051.440000000002</v>
      </c>
      <c r="K70" s="141">
        <f t="shared" si="38"/>
        <v>82139.73000000001</v>
      </c>
      <c r="L70" s="31">
        <v>47360.29</v>
      </c>
      <c r="M70" s="32">
        <v>38975.72</v>
      </c>
      <c r="N70" s="14">
        <f>L70+M70</f>
        <v>86336.010000000009</v>
      </c>
      <c r="O70" s="31">
        <v>53160.29</v>
      </c>
      <c r="P70" s="32">
        <v>40953.949999999997</v>
      </c>
      <c r="Q70" s="14">
        <f>O70+P70</f>
        <v>94114.239999999991</v>
      </c>
      <c r="R70" s="31">
        <v>56664.29</v>
      </c>
      <c r="S70" s="32">
        <v>38975.72</v>
      </c>
      <c r="T70" s="14">
        <f>R70+S70</f>
        <v>95640.010000000009</v>
      </c>
      <c r="U70" s="31">
        <v>46824.29</v>
      </c>
      <c r="V70" s="32">
        <v>45577.87</v>
      </c>
      <c r="W70" s="13">
        <f t="shared" si="39"/>
        <v>92402.16</v>
      </c>
      <c r="X70" s="31">
        <v>48734.48</v>
      </c>
      <c r="Y70" s="32">
        <v>39682.79</v>
      </c>
      <c r="Z70" s="13">
        <f t="shared" si="27"/>
        <v>88417.27</v>
      </c>
      <c r="AA70" s="31">
        <v>47247.519999999997</v>
      </c>
      <c r="AB70" s="32">
        <v>40860.370000000003</v>
      </c>
      <c r="AC70" s="14">
        <f t="shared" si="40"/>
        <v>88107.89</v>
      </c>
      <c r="AD70" s="31">
        <v>34557.800000000003</v>
      </c>
      <c r="AE70" s="32">
        <v>37927.370000000003</v>
      </c>
      <c r="AF70" s="14">
        <f t="shared" si="41"/>
        <v>72485.170000000013</v>
      </c>
      <c r="AG70" s="31">
        <v>0</v>
      </c>
      <c r="AH70" s="32"/>
      <c r="AI70" s="14">
        <f t="shared" si="42"/>
        <v>0</v>
      </c>
      <c r="AJ70" s="31">
        <v>0</v>
      </c>
      <c r="AK70" s="32"/>
      <c r="AL70" s="14">
        <f t="shared" si="43"/>
        <v>0</v>
      </c>
      <c r="AM70" s="31">
        <v>0</v>
      </c>
      <c r="AN70" s="32"/>
      <c r="AO70" s="14">
        <f t="shared" si="44"/>
        <v>0</v>
      </c>
      <c r="AP70" s="17">
        <f t="shared" si="16"/>
        <v>417925.54</v>
      </c>
      <c r="AQ70" s="19">
        <f t="shared" si="17"/>
        <v>358825.58</v>
      </c>
      <c r="AR70" s="165">
        <f t="shared" si="45"/>
        <v>776751.12</v>
      </c>
      <c r="AS70" s="199">
        <f t="shared" si="46"/>
        <v>43578.956666666665</v>
      </c>
      <c r="AT70" s="142"/>
      <c r="AU70" s="299" t="e">
        <f t="shared" si="47"/>
        <v>#DIV/0!</v>
      </c>
      <c r="AV70" s="225">
        <f>(F70+I70+L70+O70+R70+U70)/6</f>
        <v>47897.623333333329</v>
      </c>
      <c r="AW70" s="225"/>
      <c r="AX70" s="225" t="e">
        <f t="shared" si="48"/>
        <v>#DIV/0!</v>
      </c>
      <c r="AY70" s="251">
        <f>(F70+I70+L70+O70+R70+U70+X70+AA70+AD70)/9</f>
        <v>46436.171111111107</v>
      </c>
      <c r="AZ70" s="257"/>
      <c r="BA70" s="238" t="e">
        <f t="shared" si="49"/>
        <v>#DIV/0!</v>
      </c>
      <c r="BB70" s="14">
        <f>AP70/9</f>
        <v>46436.171111111107</v>
      </c>
      <c r="BC70" s="10">
        <v>53229.55</v>
      </c>
      <c r="BD70" s="51">
        <f t="shared" si="50"/>
        <v>0.87237579711102398</v>
      </c>
      <c r="BE70" s="146"/>
      <c r="BF70" s="4"/>
      <c r="BG70" s="4"/>
      <c r="BH70" s="4"/>
      <c r="BI70" s="50">
        <f t="shared" si="23"/>
        <v>34827.128333333334</v>
      </c>
      <c r="BJ70" s="50">
        <f>BB70-BI70</f>
        <v>11609.042777777773</v>
      </c>
      <c r="BK70" s="4"/>
      <c r="BL70" s="4"/>
    </row>
    <row r="71" spans="1:64" ht="28.8" thickBot="1">
      <c r="A71" s="499"/>
      <c r="B71" s="105">
        <v>5</v>
      </c>
      <c r="C71" s="135" t="s">
        <v>139</v>
      </c>
      <c r="D71" s="132" t="s">
        <v>132</v>
      </c>
      <c r="E71" s="132" t="s">
        <v>163</v>
      </c>
      <c r="F71" s="81">
        <v>64864.57</v>
      </c>
      <c r="G71" s="32">
        <v>17191.59</v>
      </c>
      <c r="H71" s="141">
        <f>F71+G71</f>
        <v>82056.160000000003</v>
      </c>
      <c r="I71" s="81">
        <v>64864.57</v>
      </c>
      <c r="J71" s="32">
        <v>15591.59</v>
      </c>
      <c r="K71" s="142">
        <f t="shared" si="38"/>
        <v>80456.160000000003</v>
      </c>
      <c r="L71" s="31">
        <v>64864.57</v>
      </c>
      <c r="M71" s="32">
        <v>15591.59</v>
      </c>
      <c r="N71" s="14">
        <f>L71+M71</f>
        <v>80456.160000000003</v>
      </c>
      <c r="O71" s="31">
        <v>63279.57</v>
      </c>
      <c r="P71" s="32">
        <v>15149.7</v>
      </c>
      <c r="Q71" s="14">
        <f>O71+P71</f>
        <v>78429.27</v>
      </c>
      <c r="R71" s="31">
        <v>64864.57</v>
      </c>
      <c r="S71" s="32">
        <v>16391.59</v>
      </c>
      <c r="T71" s="14">
        <f>R71+S71</f>
        <v>81256.160000000003</v>
      </c>
      <c r="U71" s="31">
        <v>64864.57</v>
      </c>
      <c r="V71" s="32">
        <v>15991.59</v>
      </c>
      <c r="W71" s="14">
        <f t="shared" si="39"/>
        <v>80856.160000000003</v>
      </c>
      <c r="X71" s="31">
        <v>65142.38</v>
      </c>
      <c r="Y71" s="32">
        <v>17087.8</v>
      </c>
      <c r="Z71" s="13">
        <f t="shared" si="27"/>
        <v>82230.179999999993</v>
      </c>
      <c r="AA71" s="31">
        <v>66026.94</v>
      </c>
      <c r="AB71" s="32">
        <v>15981.6</v>
      </c>
      <c r="AC71" s="14">
        <f t="shared" si="40"/>
        <v>82008.540000000008</v>
      </c>
      <c r="AD71" s="31">
        <v>43143.74</v>
      </c>
      <c r="AE71" s="32">
        <v>12794.39</v>
      </c>
      <c r="AF71" s="14">
        <f t="shared" si="41"/>
        <v>55938.13</v>
      </c>
      <c r="AG71" s="31">
        <v>64715.6</v>
      </c>
      <c r="AH71" s="32">
        <v>17191.59</v>
      </c>
      <c r="AI71" s="14">
        <f t="shared" si="42"/>
        <v>81907.19</v>
      </c>
      <c r="AJ71" s="31">
        <v>64715.6</v>
      </c>
      <c r="AK71" s="32">
        <v>17591.59</v>
      </c>
      <c r="AL71" s="14">
        <f t="shared" si="43"/>
        <v>82307.19</v>
      </c>
      <c r="AM71" s="31">
        <v>64715.6</v>
      </c>
      <c r="AN71" s="32">
        <v>18791.59</v>
      </c>
      <c r="AO71" s="14">
        <f t="shared" si="44"/>
        <v>83507.19</v>
      </c>
      <c r="AP71" s="17">
        <f t="shared" si="16"/>
        <v>756062.27999999991</v>
      </c>
      <c r="AQ71" s="19">
        <f t="shared" si="17"/>
        <v>195346.21</v>
      </c>
      <c r="AR71" s="164">
        <f t="shared" si="45"/>
        <v>951408.48999999987</v>
      </c>
      <c r="AS71" s="200">
        <f t="shared" si="46"/>
        <v>64864.57</v>
      </c>
      <c r="AT71" s="141"/>
      <c r="AU71" s="300" t="e">
        <f t="shared" si="47"/>
        <v>#DIV/0!</v>
      </c>
      <c r="AV71" s="227">
        <f>(F71+I71+L71+O71+R71+U71)/6</f>
        <v>64600.403333333328</v>
      </c>
      <c r="AW71" s="227"/>
      <c r="AX71" s="227" t="e">
        <f t="shared" si="48"/>
        <v>#DIV/0!</v>
      </c>
      <c r="AY71" s="258">
        <f t="shared" ref="AY71:AY74" si="51">(F71+I71+L71+O71+R71+U71+X71+AA71+AD71)/9</f>
        <v>62435.05333333333</v>
      </c>
      <c r="AZ71" s="259"/>
      <c r="BA71" s="235" t="e">
        <f t="shared" si="49"/>
        <v>#DIV/0!</v>
      </c>
      <c r="BB71" s="14">
        <f t="shared" ref="BB71:BB74" si="52">AP71/12</f>
        <v>63005.189999999995</v>
      </c>
      <c r="BC71" s="10">
        <v>63229.55</v>
      </c>
      <c r="BD71" s="51">
        <f t="shared" si="50"/>
        <v>0.99645165907396138</v>
      </c>
      <c r="BE71" s="146"/>
      <c r="BF71" s="4"/>
      <c r="BG71" s="4"/>
      <c r="BH71" s="4"/>
      <c r="BI71" s="50">
        <f t="shared" si="23"/>
        <v>63005.189999999995</v>
      </c>
      <c r="BJ71" s="50">
        <f>BB71-BI71</f>
        <v>0</v>
      </c>
      <c r="BK71" s="4"/>
      <c r="BL71" s="4"/>
    </row>
    <row r="72" spans="1:64" ht="45" customHeight="1" thickBot="1">
      <c r="A72" s="499"/>
      <c r="B72" s="105">
        <v>6</v>
      </c>
      <c r="C72" s="376" t="s">
        <v>226</v>
      </c>
      <c r="D72" s="132" t="s">
        <v>164</v>
      </c>
      <c r="E72" s="135" t="s">
        <v>252</v>
      </c>
      <c r="F72" s="81">
        <v>46324.29</v>
      </c>
      <c r="G72" s="32">
        <v>56789.16</v>
      </c>
      <c r="H72" s="141">
        <f>F72+G72</f>
        <v>103113.45000000001</v>
      </c>
      <c r="I72" s="81">
        <v>38792.29</v>
      </c>
      <c r="J72" s="93">
        <v>56789.16</v>
      </c>
      <c r="K72" s="142">
        <f t="shared" si="38"/>
        <v>95581.450000000012</v>
      </c>
      <c r="L72" s="31">
        <v>40792.29</v>
      </c>
      <c r="M72" s="93">
        <v>57889.71</v>
      </c>
      <c r="N72" s="14">
        <f>L72+M72</f>
        <v>98682</v>
      </c>
      <c r="O72" s="31">
        <v>40472.29</v>
      </c>
      <c r="P72" s="32">
        <v>62857</v>
      </c>
      <c r="Q72" s="14">
        <f>O72+P72</f>
        <v>103329.29000000001</v>
      </c>
      <c r="R72" s="31">
        <v>37672.29</v>
      </c>
      <c r="S72" s="32">
        <v>62857</v>
      </c>
      <c r="T72" s="14">
        <f>R72+S72</f>
        <v>100529.29000000001</v>
      </c>
      <c r="U72" s="31">
        <v>37752.29</v>
      </c>
      <c r="V72" s="32">
        <v>62857</v>
      </c>
      <c r="W72" s="13">
        <f t="shared" si="39"/>
        <v>100609.29000000001</v>
      </c>
      <c r="X72" s="31">
        <v>42487.360000000001</v>
      </c>
      <c r="Y72" s="32">
        <v>62656.89</v>
      </c>
      <c r="Z72" s="13">
        <f t="shared" si="27"/>
        <v>105144.25</v>
      </c>
      <c r="AA72" s="31">
        <v>42489.52</v>
      </c>
      <c r="AB72" s="32">
        <v>29427.09</v>
      </c>
      <c r="AC72" s="14">
        <f t="shared" si="40"/>
        <v>71916.61</v>
      </c>
      <c r="AD72" s="31">
        <v>35757.800000000003</v>
      </c>
      <c r="AE72" s="32">
        <v>75754.61</v>
      </c>
      <c r="AF72" s="14">
        <f t="shared" si="41"/>
        <v>111512.41</v>
      </c>
      <c r="AG72" s="31">
        <v>17821.46</v>
      </c>
      <c r="AH72" s="32">
        <v>39367.629999999997</v>
      </c>
      <c r="AI72" s="14">
        <f t="shared" si="42"/>
        <v>57189.09</v>
      </c>
      <c r="AJ72" s="31">
        <v>34157.800000000003</v>
      </c>
      <c r="AK72" s="32">
        <v>78766.61</v>
      </c>
      <c r="AL72" s="14">
        <f t="shared" si="43"/>
        <v>112924.41</v>
      </c>
      <c r="AM72" s="31">
        <v>35357.800000000003</v>
      </c>
      <c r="AN72" s="32">
        <v>75472.27</v>
      </c>
      <c r="AO72" s="14">
        <f t="shared" si="44"/>
        <v>110830.07</v>
      </c>
      <c r="AP72" s="17">
        <f t="shared" si="16"/>
        <v>449877.48000000004</v>
      </c>
      <c r="AQ72" s="19">
        <f t="shared" si="17"/>
        <v>721484.13000000012</v>
      </c>
      <c r="AR72" s="165">
        <f t="shared" si="45"/>
        <v>1171361.6100000001</v>
      </c>
      <c r="AS72" s="199">
        <f t="shared" si="46"/>
        <v>41969.623333333329</v>
      </c>
      <c r="AT72" s="142"/>
      <c r="AU72" s="299" t="e">
        <f t="shared" si="47"/>
        <v>#DIV/0!</v>
      </c>
      <c r="AV72" s="225">
        <f>(F72+I72+L72+O72+R72+U72)/6</f>
        <v>40300.956666666672</v>
      </c>
      <c r="AW72" s="225"/>
      <c r="AX72" s="225" t="e">
        <f t="shared" si="48"/>
        <v>#DIV/0!</v>
      </c>
      <c r="AY72" s="251">
        <f t="shared" si="51"/>
        <v>40282.268888888895</v>
      </c>
      <c r="AZ72" s="257"/>
      <c r="BA72" s="238" t="e">
        <f t="shared" si="49"/>
        <v>#DIV/0!</v>
      </c>
      <c r="BB72" s="14">
        <f t="shared" si="52"/>
        <v>37489.79</v>
      </c>
      <c r="BC72" s="10">
        <v>63229.55</v>
      </c>
      <c r="BD72" s="51">
        <f t="shared" si="50"/>
        <v>0.59291565415221203</v>
      </c>
      <c r="BE72" s="146"/>
      <c r="BF72" s="4"/>
      <c r="BG72" s="4"/>
      <c r="BH72" s="4"/>
      <c r="BI72" s="50">
        <f t="shared" si="23"/>
        <v>37489.79</v>
      </c>
      <c r="BJ72" s="50"/>
      <c r="BK72" s="4"/>
      <c r="BL72" s="4"/>
    </row>
    <row r="73" spans="1:64" ht="45" customHeight="1" thickBot="1">
      <c r="A73" s="499"/>
      <c r="B73" s="105">
        <v>7</v>
      </c>
      <c r="C73" s="132" t="s">
        <v>165</v>
      </c>
      <c r="D73" s="132" t="s">
        <v>166</v>
      </c>
      <c r="E73" s="135" t="s">
        <v>253</v>
      </c>
      <c r="F73" s="81">
        <v>69084.570000000007</v>
      </c>
      <c r="G73" s="32">
        <v>41589.19</v>
      </c>
      <c r="H73" s="141">
        <f>F73+G73</f>
        <v>110673.76000000001</v>
      </c>
      <c r="I73" s="81">
        <v>74678.98</v>
      </c>
      <c r="J73" s="93">
        <v>42908.02</v>
      </c>
      <c r="K73" s="142">
        <f t="shared" si="38"/>
        <v>117587</v>
      </c>
      <c r="L73" s="31">
        <v>73522.710000000006</v>
      </c>
      <c r="M73" s="32">
        <v>41589.19</v>
      </c>
      <c r="N73" s="14">
        <f>L73+M73</f>
        <v>115111.90000000001</v>
      </c>
      <c r="O73" s="31">
        <v>76684.570000000007</v>
      </c>
      <c r="P73" s="32">
        <v>46570.1</v>
      </c>
      <c r="Q73" s="14">
        <f>O73+P73</f>
        <v>123254.67000000001</v>
      </c>
      <c r="R73" s="31">
        <v>70284.570000000007</v>
      </c>
      <c r="S73" s="32">
        <v>46570.1</v>
      </c>
      <c r="T73" s="14">
        <f>R73+S73</f>
        <v>116854.67000000001</v>
      </c>
      <c r="U73" s="31">
        <v>71038.97</v>
      </c>
      <c r="V73" s="32">
        <v>46570.1</v>
      </c>
      <c r="W73" s="13">
        <f t="shared" si="39"/>
        <v>117609.07</v>
      </c>
      <c r="X73" s="31">
        <v>73099.14</v>
      </c>
      <c r="Y73" s="32">
        <v>45328.57</v>
      </c>
      <c r="Z73" s="13">
        <f t="shared" si="27"/>
        <v>118427.70999999999</v>
      </c>
      <c r="AA73" s="31">
        <v>75051.87</v>
      </c>
      <c r="AB73" s="32">
        <v>47571.71</v>
      </c>
      <c r="AC73" s="14">
        <f t="shared" si="40"/>
        <v>122623.57999999999</v>
      </c>
      <c r="AD73" s="31">
        <v>68022.2</v>
      </c>
      <c r="AE73" s="32">
        <v>49219.34</v>
      </c>
      <c r="AF73" s="14">
        <f>AD73+AE73</f>
        <v>117241.54</v>
      </c>
      <c r="AG73" s="31">
        <v>71115.600000000006</v>
      </c>
      <c r="AH73" s="32">
        <v>49219.34</v>
      </c>
      <c r="AI73" s="14">
        <f t="shared" si="42"/>
        <v>120334.94</v>
      </c>
      <c r="AJ73" s="31">
        <v>68324.399999999994</v>
      </c>
      <c r="AK73" s="32">
        <v>49219.34</v>
      </c>
      <c r="AL73" s="14">
        <f t="shared" si="43"/>
        <v>117543.73999999999</v>
      </c>
      <c r="AM73" s="31">
        <v>68315.600000000006</v>
      </c>
      <c r="AN73" s="32">
        <v>49219.34</v>
      </c>
      <c r="AO73" s="14">
        <f t="shared" si="44"/>
        <v>117534.94</v>
      </c>
      <c r="AP73" s="17">
        <f>F73+I73+L73+O73+R73+U73+X73+AA73+AD73+AG73+AJ73+AM73</f>
        <v>859223.17999999993</v>
      </c>
      <c r="AQ73" s="19">
        <f t="shared" si="17"/>
        <v>555574.34</v>
      </c>
      <c r="AR73" s="165">
        <f t="shared" si="45"/>
        <v>1414797.52</v>
      </c>
      <c r="AS73" s="199">
        <f t="shared" si="46"/>
        <v>72428.753333333341</v>
      </c>
      <c r="AT73" s="142"/>
      <c r="AU73" s="299" t="e">
        <f t="shared" si="47"/>
        <v>#DIV/0!</v>
      </c>
      <c r="AV73" s="225">
        <f>(F73+I73+L73+O73+R73+U73)/6</f>
        <v>72549.061666666661</v>
      </c>
      <c r="AW73" s="225"/>
      <c r="AX73" s="225" t="e">
        <f t="shared" si="48"/>
        <v>#DIV/0!</v>
      </c>
      <c r="AY73" s="251">
        <f>(F73+I73+L73+O73+R73+U73+X73+AA73+AD73)/9</f>
        <v>72385.286666666667</v>
      </c>
      <c r="AZ73" s="257"/>
      <c r="BA73" s="238" t="e">
        <f t="shared" si="49"/>
        <v>#DIV/0!</v>
      </c>
      <c r="BB73" s="14">
        <f t="shared" si="52"/>
        <v>71601.931666666656</v>
      </c>
      <c r="BC73" s="10">
        <v>63229.55</v>
      </c>
      <c r="BD73" s="51">
        <f t="shared" si="50"/>
        <v>1.1324124822439294</v>
      </c>
      <c r="BE73" s="146"/>
      <c r="BF73" s="4"/>
      <c r="BG73" s="4"/>
      <c r="BH73" s="4"/>
      <c r="BI73" s="50">
        <f t="shared" si="23"/>
        <v>71601.931666666656</v>
      </c>
      <c r="BJ73" s="50"/>
      <c r="BK73" s="4"/>
      <c r="BL73" s="4"/>
    </row>
    <row r="74" spans="1:64" ht="46.5" customHeight="1" thickBot="1">
      <c r="A74" s="499"/>
      <c r="B74" s="105">
        <v>8</v>
      </c>
      <c r="C74" s="135" t="s">
        <v>120</v>
      </c>
      <c r="D74" s="132" t="s">
        <v>162</v>
      </c>
      <c r="E74" s="132" t="s">
        <v>196</v>
      </c>
      <c r="F74" s="81">
        <v>67003</v>
      </c>
      <c r="G74" s="32">
        <v>29054.83</v>
      </c>
      <c r="H74" s="141">
        <f>F74+G74</f>
        <v>96057.83</v>
      </c>
      <c r="I74" s="81">
        <v>67003</v>
      </c>
      <c r="J74" s="32">
        <v>29854.83</v>
      </c>
      <c r="K74" s="141">
        <f t="shared" si="38"/>
        <v>96857.83</v>
      </c>
      <c r="L74" s="31">
        <v>67363</v>
      </c>
      <c r="M74" s="32">
        <v>31454.83</v>
      </c>
      <c r="N74" s="14">
        <f>L74+M74</f>
        <v>98817.83</v>
      </c>
      <c r="O74" s="31">
        <v>40239.96</v>
      </c>
      <c r="P74" s="32">
        <v>23967.25</v>
      </c>
      <c r="Q74" s="14">
        <f>O74+P74</f>
        <v>64207.21</v>
      </c>
      <c r="R74" s="31">
        <v>66128.67</v>
      </c>
      <c r="S74" s="32">
        <v>40629.730000000003</v>
      </c>
      <c r="T74" s="14">
        <f>R74+S74</f>
        <v>106758.39999999999</v>
      </c>
      <c r="U74" s="31">
        <v>68203</v>
      </c>
      <c r="V74" s="32">
        <v>45357.73</v>
      </c>
      <c r="W74" s="13">
        <f t="shared" si="39"/>
        <v>113560.73000000001</v>
      </c>
      <c r="X74" s="31">
        <v>73196.27</v>
      </c>
      <c r="Y74" s="32">
        <v>34792.54</v>
      </c>
      <c r="Z74" s="13">
        <f t="shared" si="27"/>
        <v>107988.81</v>
      </c>
      <c r="AA74" s="31">
        <v>72953.02</v>
      </c>
      <c r="AB74" s="32">
        <v>37576.17</v>
      </c>
      <c r="AC74" s="14">
        <f t="shared" si="40"/>
        <v>110529.19</v>
      </c>
      <c r="AD74" s="31">
        <v>62115.6</v>
      </c>
      <c r="AE74" s="32">
        <v>30254.83</v>
      </c>
      <c r="AF74" s="14">
        <f t="shared" si="41"/>
        <v>92370.43</v>
      </c>
      <c r="AG74" s="31">
        <v>62115.6</v>
      </c>
      <c r="AH74" s="32">
        <v>31054.83</v>
      </c>
      <c r="AI74" s="14">
        <f t="shared" si="42"/>
        <v>93170.43</v>
      </c>
      <c r="AJ74" s="31">
        <v>62115.6</v>
      </c>
      <c r="AK74" s="32">
        <v>18610.03</v>
      </c>
      <c r="AL74" s="14">
        <f t="shared" si="43"/>
        <v>80725.63</v>
      </c>
      <c r="AM74" s="31">
        <v>61315.6</v>
      </c>
      <c r="AN74" s="32">
        <v>29054.83</v>
      </c>
      <c r="AO74" s="14">
        <f t="shared" si="44"/>
        <v>90370.43</v>
      </c>
      <c r="AP74" s="17">
        <f t="shared" si="16"/>
        <v>769752.32</v>
      </c>
      <c r="AQ74" s="19">
        <f t="shared" si="17"/>
        <v>381662.43000000011</v>
      </c>
      <c r="AR74" s="165">
        <f t="shared" si="45"/>
        <v>1151414.75</v>
      </c>
      <c r="AS74" s="199">
        <f t="shared" si="46"/>
        <v>67123</v>
      </c>
      <c r="AT74" s="142"/>
      <c r="AU74" s="299" t="e">
        <f t="shared" si="47"/>
        <v>#DIV/0!</v>
      </c>
      <c r="AV74" s="225">
        <f>(F74+I74+L74+O74+R74+U74)/5</f>
        <v>75188.126000000004</v>
      </c>
      <c r="AW74" s="225"/>
      <c r="AX74" s="225" t="e">
        <f t="shared" si="48"/>
        <v>#DIV/0!</v>
      </c>
      <c r="AY74" s="251">
        <f t="shared" si="51"/>
        <v>64911.724444444444</v>
      </c>
      <c r="AZ74" s="257"/>
      <c r="BA74" s="238" t="e">
        <f t="shared" si="49"/>
        <v>#DIV/0!</v>
      </c>
      <c r="BB74" s="14">
        <f t="shared" si="52"/>
        <v>64146.026666666665</v>
      </c>
      <c r="BC74" s="10">
        <v>63229.55</v>
      </c>
      <c r="BD74" s="51">
        <f t="shared" si="50"/>
        <v>1.0144944360139627</v>
      </c>
      <c r="BE74" s="146"/>
      <c r="BF74" s="4"/>
      <c r="BG74" s="4"/>
      <c r="BH74" s="4"/>
      <c r="BI74" s="50">
        <f t="shared" si="23"/>
        <v>64146.026666666665</v>
      </c>
      <c r="BJ74" s="50">
        <f>BB74-BI74</f>
        <v>0</v>
      </c>
      <c r="BK74" s="4"/>
      <c r="BL74" s="4"/>
    </row>
    <row r="75" spans="1:64" ht="28.8" thickBot="1">
      <c r="A75" s="499"/>
      <c r="B75" s="102">
        <v>9</v>
      </c>
      <c r="C75" s="134" t="s">
        <v>197</v>
      </c>
      <c r="D75" s="172" t="s">
        <v>176</v>
      </c>
      <c r="E75" s="135" t="s">
        <v>254</v>
      </c>
      <c r="F75" s="66">
        <v>73607.73</v>
      </c>
      <c r="G75" s="29">
        <v>6033.68</v>
      </c>
      <c r="H75" s="141">
        <f t="shared" si="37"/>
        <v>79641.41</v>
      </c>
      <c r="I75" s="66">
        <v>74207.73</v>
      </c>
      <c r="J75" s="29">
        <v>3501.96</v>
      </c>
      <c r="K75" s="141">
        <f t="shared" si="25"/>
        <v>77709.69</v>
      </c>
      <c r="L75" s="27">
        <v>74207.73</v>
      </c>
      <c r="M75" s="29">
        <v>3501.96</v>
      </c>
      <c r="N75" s="14">
        <f t="shared" si="7"/>
        <v>77709.69</v>
      </c>
      <c r="O75" s="27">
        <v>74207.73</v>
      </c>
      <c r="P75" s="29">
        <v>15685.78</v>
      </c>
      <c r="Q75" s="14">
        <f t="shared" si="8"/>
        <v>89893.51</v>
      </c>
      <c r="R75" s="27">
        <v>74207.73</v>
      </c>
      <c r="S75" s="29">
        <v>16306.32</v>
      </c>
      <c r="T75" s="13">
        <f t="shared" si="9"/>
        <v>90514.049999999988</v>
      </c>
      <c r="U75" s="27">
        <v>70042.59</v>
      </c>
      <c r="V75" s="29">
        <v>8298.99</v>
      </c>
      <c r="W75" s="13">
        <f t="shared" si="10"/>
        <v>78341.58</v>
      </c>
      <c r="X75" s="27">
        <v>81283.78</v>
      </c>
      <c r="Y75" s="29">
        <v>10034.629999999999</v>
      </c>
      <c r="Z75" s="13">
        <f t="shared" si="27"/>
        <v>91318.41</v>
      </c>
      <c r="AA75" s="27">
        <v>73607.73</v>
      </c>
      <c r="AB75" s="29">
        <v>15346.32</v>
      </c>
      <c r="AC75" s="14">
        <f t="shared" si="11"/>
        <v>88954.049999999988</v>
      </c>
      <c r="AD75" s="27">
        <v>74553.56</v>
      </c>
      <c r="AE75" s="29">
        <v>0</v>
      </c>
      <c r="AF75" s="14">
        <f t="shared" si="12"/>
        <v>74553.56</v>
      </c>
      <c r="AG75" s="27">
        <v>74553.56</v>
      </c>
      <c r="AH75" s="29"/>
      <c r="AI75" s="14">
        <f t="shared" si="13"/>
        <v>74553.56</v>
      </c>
      <c r="AJ75" s="27">
        <v>81675.56</v>
      </c>
      <c r="AK75" s="29"/>
      <c r="AL75" s="14">
        <f t="shared" si="14"/>
        <v>81675.56</v>
      </c>
      <c r="AM75" s="27">
        <v>74553.56</v>
      </c>
      <c r="AN75" s="29"/>
      <c r="AO75" s="14">
        <f t="shared" si="15"/>
        <v>74553.56</v>
      </c>
      <c r="AP75" s="17">
        <f t="shared" si="16"/>
        <v>900708.99000000022</v>
      </c>
      <c r="AQ75" s="19">
        <f t="shared" si="17"/>
        <v>78709.639999999985</v>
      </c>
      <c r="AR75" s="169">
        <f t="shared" si="18"/>
        <v>979418.63000000024</v>
      </c>
      <c r="AS75" s="200">
        <f t="shared" si="24"/>
        <v>74007.73</v>
      </c>
      <c r="AT75" s="141"/>
      <c r="AU75" s="300" t="e">
        <f t="shared" si="19"/>
        <v>#DIV/0!</v>
      </c>
      <c r="AV75" s="227">
        <f>(F75+I75+L75+O75+R75+U75)/6</f>
        <v>73413.539999999994</v>
      </c>
      <c r="AW75" s="227"/>
      <c r="AX75" s="227" t="e">
        <f>AV75/AW75</f>
        <v>#DIV/0!</v>
      </c>
      <c r="AY75" s="251">
        <f>(F75+I75+L75+O75+R75+U75+X75+AA75+AD75)/9</f>
        <v>74436.256666666668</v>
      </c>
      <c r="AZ75" s="257"/>
      <c r="BA75" s="238" t="e">
        <f>AY75/AZ75</f>
        <v>#DIV/0!</v>
      </c>
      <c r="BB75" s="14">
        <f t="shared" ref="BB75:BB81" si="53">AP75/12</f>
        <v>75059.082500000019</v>
      </c>
      <c r="BC75" s="10">
        <v>63229.55</v>
      </c>
      <c r="BD75" s="51">
        <f>BB75/BC75</f>
        <v>1.1870886713569844</v>
      </c>
      <c r="BE75" s="146"/>
      <c r="BF75" s="4"/>
      <c r="BG75" s="4"/>
      <c r="BH75" s="4"/>
      <c r="BI75" s="50">
        <f t="shared" si="23"/>
        <v>75059.082500000019</v>
      </c>
      <c r="BJ75" s="50">
        <f>BB75-BI75</f>
        <v>0</v>
      </c>
      <c r="BK75" s="4"/>
      <c r="BL75" s="4"/>
    </row>
    <row r="76" spans="1:64" ht="42.6" thickBot="1">
      <c r="A76" s="499"/>
      <c r="B76" s="102">
        <v>10</v>
      </c>
      <c r="C76" s="173" t="s">
        <v>167</v>
      </c>
      <c r="D76" s="134" t="s">
        <v>104</v>
      </c>
      <c r="E76" s="135" t="s">
        <v>255</v>
      </c>
      <c r="F76" s="66">
        <v>80646.960000000006</v>
      </c>
      <c r="G76" s="29">
        <v>59847.67</v>
      </c>
      <c r="H76" s="141">
        <f t="shared" si="37"/>
        <v>140494.63</v>
      </c>
      <c r="I76" s="66">
        <v>81246.960000000006</v>
      </c>
      <c r="J76" s="29">
        <v>50901.43</v>
      </c>
      <c r="K76" s="141">
        <f>I76+J76</f>
        <v>132148.39000000001</v>
      </c>
      <c r="L76" s="27">
        <v>81246.960000000006</v>
      </c>
      <c r="M76" s="29">
        <v>50901.43</v>
      </c>
      <c r="N76" s="14">
        <f>L76+M76</f>
        <v>132148.39000000001</v>
      </c>
      <c r="O76" s="27">
        <v>81246.960000000006</v>
      </c>
      <c r="P76" s="29">
        <v>51701.43</v>
      </c>
      <c r="Q76" s="14">
        <f>O76+P76</f>
        <v>132948.39000000001</v>
      </c>
      <c r="R76" s="27">
        <v>81246.960000000006</v>
      </c>
      <c r="S76" s="29">
        <v>51301.43</v>
      </c>
      <c r="T76" s="13">
        <f>R76+S76</f>
        <v>132548.39000000001</v>
      </c>
      <c r="U76" s="27">
        <v>77930.78</v>
      </c>
      <c r="V76" s="29">
        <v>43939.17</v>
      </c>
      <c r="W76" s="13">
        <f>U76+V76</f>
        <v>121869.95</v>
      </c>
      <c r="X76" s="27">
        <v>87652.5</v>
      </c>
      <c r="Y76" s="29">
        <v>47800.14</v>
      </c>
      <c r="Z76" s="13">
        <f t="shared" si="27"/>
        <v>135452.64000000001</v>
      </c>
      <c r="AA76" s="27">
        <v>84305.33</v>
      </c>
      <c r="AB76" s="29">
        <v>53397.3</v>
      </c>
      <c r="AC76" s="14">
        <f t="shared" si="11"/>
        <v>137702.63</v>
      </c>
      <c r="AD76" s="27">
        <v>81538.62</v>
      </c>
      <c r="AE76" s="29">
        <v>46572.19</v>
      </c>
      <c r="AF76" s="14">
        <f>AD76+AE76</f>
        <v>128110.81</v>
      </c>
      <c r="AG76" s="27">
        <v>81538.62</v>
      </c>
      <c r="AH76" s="29">
        <v>46381.55</v>
      </c>
      <c r="AI76" s="14">
        <f>AG76+AH76</f>
        <v>127920.17</v>
      </c>
      <c r="AJ76" s="27">
        <v>81538.62</v>
      </c>
      <c r="AK76" s="29">
        <v>46781.55</v>
      </c>
      <c r="AL76" s="14">
        <f>AJ76+AK76</f>
        <v>128320.17</v>
      </c>
      <c r="AM76" s="27">
        <v>81538.62</v>
      </c>
      <c r="AN76" s="29">
        <v>46909.55</v>
      </c>
      <c r="AO76" s="14">
        <f>AM76+AN76</f>
        <v>128448.17</v>
      </c>
      <c r="AP76" s="17">
        <f t="shared" si="16"/>
        <v>981677.89</v>
      </c>
      <c r="AQ76" s="19">
        <f t="shared" si="17"/>
        <v>596434.84000000008</v>
      </c>
      <c r="AR76" s="166">
        <f t="shared" si="18"/>
        <v>1578112.73</v>
      </c>
      <c r="AS76" s="199">
        <f t="shared" si="24"/>
        <v>81046.960000000006</v>
      </c>
      <c r="AT76" s="142"/>
      <c r="AU76" s="299" t="e">
        <f t="shared" si="19"/>
        <v>#DIV/0!</v>
      </c>
      <c r="AV76" s="225">
        <f t="shared" si="20"/>
        <v>80594.263333333351</v>
      </c>
      <c r="AW76" s="225"/>
      <c r="AX76" s="225" t="e">
        <f>AV76/AW76</f>
        <v>#DIV/0!</v>
      </c>
      <c r="AY76" s="251">
        <f t="shared" si="21"/>
        <v>81895.781111111108</v>
      </c>
      <c r="AZ76" s="257"/>
      <c r="BA76" s="238" t="e">
        <f>AY76/AZ76</f>
        <v>#DIV/0!</v>
      </c>
      <c r="BB76" s="14">
        <f t="shared" si="53"/>
        <v>81806.49083333333</v>
      </c>
      <c r="BC76" s="10">
        <v>63229.55</v>
      </c>
      <c r="BD76" s="51">
        <f>BB76/BC76</f>
        <v>1.2938015664089548</v>
      </c>
      <c r="BE76" s="146"/>
      <c r="BF76" s="4"/>
      <c r="BG76" s="4"/>
      <c r="BH76" s="4"/>
      <c r="BI76" s="50">
        <f t="shared" si="23"/>
        <v>81806.49083333333</v>
      </c>
      <c r="BJ76" s="50">
        <f>BB76-BI76</f>
        <v>0</v>
      </c>
      <c r="BK76" s="4"/>
      <c r="BL76" s="4"/>
    </row>
    <row r="77" spans="1:64" ht="28.8" customHeight="1" thickBot="1">
      <c r="A77" s="494" t="s">
        <v>30</v>
      </c>
      <c r="B77" s="95">
        <v>1</v>
      </c>
      <c r="C77" s="15" t="s">
        <v>31</v>
      </c>
      <c r="D77" s="15" t="s">
        <v>83</v>
      </c>
      <c r="E77" s="16"/>
      <c r="F77" s="41">
        <v>112722.25</v>
      </c>
      <c r="G77" s="19"/>
      <c r="H77" s="139">
        <f t="shared" si="37"/>
        <v>112722.25</v>
      </c>
      <c r="I77" s="17">
        <v>112418.53</v>
      </c>
      <c r="J77" s="70"/>
      <c r="K77" s="139">
        <f t="shared" si="25"/>
        <v>112418.53</v>
      </c>
      <c r="L77" s="17">
        <v>112722.25</v>
      </c>
      <c r="M77" s="70"/>
      <c r="N77" s="10">
        <f t="shared" si="7"/>
        <v>112722.25</v>
      </c>
      <c r="O77" s="17">
        <v>115973.73</v>
      </c>
      <c r="P77" s="70"/>
      <c r="Q77" s="10">
        <f t="shared" si="8"/>
        <v>115973.73</v>
      </c>
      <c r="R77" s="17">
        <v>104727.85</v>
      </c>
      <c r="S77" s="19"/>
      <c r="T77" s="10">
        <f t="shared" si="9"/>
        <v>104727.85</v>
      </c>
      <c r="U77" s="17">
        <v>104727.85</v>
      </c>
      <c r="V77" s="19"/>
      <c r="W77" s="10">
        <f t="shared" si="10"/>
        <v>104727.85</v>
      </c>
      <c r="X77" s="17">
        <v>119804.32</v>
      </c>
      <c r="Y77" s="19"/>
      <c r="Z77" s="13">
        <f t="shared" si="27"/>
        <v>119804.32</v>
      </c>
      <c r="AA77" s="17">
        <v>119596.58</v>
      </c>
      <c r="AB77" s="19"/>
      <c r="AC77" s="10">
        <f t="shared" si="11"/>
        <v>119596.58</v>
      </c>
      <c r="AD77" s="17">
        <v>106362.56</v>
      </c>
      <c r="AE77" s="19"/>
      <c r="AF77" s="10">
        <f t="shared" si="12"/>
        <v>106362.56</v>
      </c>
      <c r="AG77" s="17">
        <v>103103.17</v>
      </c>
      <c r="AH77" s="19"/>
      <c r="AI77" s="10">
        <f t="shared" si="13"/>
        <v>103103.17</v>
      </c>
      <c r="AJ77" s="17">
        <v>103103.17</v>
      </c>
      <c r="AK77" s="19"/>
      <c r="AL77" s="10">
        <f t="shared" si="14"/>
        <v>103103.17</v>
      </c>
      <c r="AM77" s="17">
        <v>103103.17</v>
      </c>
      <c r="AN77" s="19"/>
      <c r="AO77" s="10">
        <f t="shared" si="15"/>
        <v>103103.17</v>
      </c>
      <c r="AP77" s="17">
        <f t="shared" si="16"/>
        <v>1318365.4299999997</v>
      </c>
      <c r="AQ77" s="19">
        <f t="shared" si="17"/>
        <v>0</v>
      </c>
      <c r="AR77" s="10">
        <f t="shared" ref="AR77:AR108" si="54">AP77+AQ77</f>
        <v>1318365.4299999997</v>
      </c>
      <c r="AS77" s="198">
        <f t="shared" ref="AS77:AS107" si="55">(F77+I77+L77)/3</f>
        <v>112621.01000000001</v>
      </c>
      <c r="AT77" s="139"/>
      <c r="AU77" s="288" t="e">
        <f t="shared" ref="AU77:AU108" si="56">AS77/AT77</f>
        <v>#DIV/0!</v>
      </c>
      <c r="AV77" s="210">
        <f t="shared" ref="AV77:AV107" si="57">(F77+I77+L77+O77+R77+U77)/6</f>
        <v>110548.74333333333</v>
      </c>
      <c r="AW77" s="210"/>
      <c r="AX77" s="210" t="e">
        <f t="shared" si="33"/>
        <v>#DIV/0!</v>
      </c>
      <c r="AY77" s="234">
        <f t="shared" ref="AY77:AY106" si="58">(F77+I77+L77+O77+R77+U77+X77+AA77+AD77)/9</f>
        <v>112117.32444444444</v>
      </c>
      <c r="AZ77" s="234"/>
      <c r="BA77" s="234" t="e">
        <f t="shared" si="34"/>
        <v>#DIV/0!</v>
      </c>
      <c r="BB77" s="10">
        <f>AP77/12</f>
        <v>109863.78583333331</v>
      </c>
      <c r="BC77" s="10">
        <v>63608.56</v>
      </c>
      <c r="BD77" s="65">
        <f t="shared" si="35"/>
        <v>1.7271855522799655</v>
      </c>
      <c r="BE77" s="145"/>
      <c r="BF77" s="4"/>
      <c r="BG77" s="4"/>
      <c r="BH77" s="4"/>
      <c r="BI77" s="50">
        <f t="shared" si="23"/>
        <v>109863.78583333331</v>
      </c>
      <c r="BJ77" s="50">
        <f>BB77-BI77</f>
        <v>0</v>
      </c>
      <c r="BK77" s="4"/>
      <c r="BL77" s="4"/>
    </row>
    <row r="78" spans="1:64" ht="33.75" customHeight="1" thickBot="1">
      <c r="A78" s="495"/>
      <c r="B78" s="108">
        <v>2</v>
      </c>
      <c r="C78" s="111" t="s">
        <v>198</v>
      </c>
      <c r="D78" s="106" t="s">
        <v>168</v>
      </c>
      <c r="E78" s="104" t="s">
        <v>256</v>
      </c>
      <c r="F78" s="80">
        <v>58721.3</v>
      </c>
      <c r="G78" s="36">
        <v>21257.16</v>
      </c>
      <c r="H78" s="141">
        <f t="shared" si="37"/>
        <v>79978.460000000006</v>
      </c>
      <c r="I78" s="34">
        <v>61688.6</v>
      </c>
      <c r="J78" s="36">
        <v>19365.8</v>
      </c>
      <c r="K78" s="142">
        <f t="shared" si="25"/>
        <v>81054.399999999994</v>
      </c>
      <c r="L78" s="34">
        <v>58721.3</v>
      </c>
      <c r="M78" s="36">
        <v>18753.8</v>
      </c>
      <c r="N78" s="12">
        <f t="shared" si="7"/>
        <v>77475.100000000006</v>
      </c>
      <c r="O78" s="34">
        <v>58721.3</v>
      </c>
      <c r="P78" s="36">
        <v>25742.6</v>
      </c>
      <c r="Q78" s="13">
        <f t="shared" si="8"/>
        <v>84463.9</v>
      </c>
      <c r="R78" s="34">
        <v>58721.3</v>
      </c>
      <c r="S78" s="36">
        <v>19858.599999999999</v>
      </c>
      <c r="T78" s="13">
        <f t="shared" si="9"/>
        <v>78579.899999999994</v>
      </c>
      <c r="U78" s="34">
        <v>58721.3</v>
      </c>
      <c r="V78" s="36">
        <v>26478.6</v>
      </c>
      <c r="W78" s="12">
        <f t="shared" si="10"/>
        <v>85199.9</v>
      </c>
      <c r="X78" s="34">
        <v>62158.22</v>
      </c>
      <c r="Y78" s="36">
        <v>24203.09</v>
      </c>
      <c r="Z78" s="13">
        <f t="shared" si="27"/>
        <v>86361.31</v>
      </c>
      <c r="AA78" s="34">
        <v>64204.43</v>
      </c>
      <c r="AB78" s="36">
        <v>24551.599999999999</v>
      </c>
      <c r="AC78" s="13">
        <f t="shared" si="11"/>
        <v>88756.03</v>
      </c>
      <c r="AD78" s="34">
        <v>58137.31</v>
      </c>
      <c r="AE78" s="36">
        <v>20710.3</v>
      </c>
      <c r="AF78" s="13">
        <f t="shared" si="12"/>
        <v>78847.61</v>
      </c>
      <c r="AG78" s="34">
        <v>55984.08</v>
      </c>
      <c r="AH78" s="36">
        <v>3307.1</v>
      </c>
      <c r="AI78" s="13">
        <f t="shared" si="13"/>
        <v>59291.18</v>
      </c>
      <c r="AJ78" s="34">
        <v>53486.33</v>
      </c>
      <c r="AK78" s="36">
        <v>11851.72</v>
      </c>
      <c r="AL78" s="13">
        <f t="shared" si="14"/>
        <v>65338.05</v>
      </c>
      <c r="AM78" s="34">
        <v>66143.91</v>
      </c>
      <c r="AN78" s="36">
        <v>8830.7999999999993</v>
      </c>
      <c r="AO78" s="13">
        <f t="shared" si="15"/>
        <v>74974.710000000006</v>
      </c>
      <c r="AP78" s="17">
        <f t="shared" si="16"/>
        <v>715409.37999999989</v>
      </c>
      <c r="AQ78" s="19">
        <f t="shared" si="17"/>
        <v>224911.16999999998</v>
      </c>
      <c r="AR78" s="13">
        <f>AP78+AQ78</f>
        <v>940320.54999999981</v>
      </c>
      <c r="AS78" s="201">
        <f>(F78+I78+L78)/3</f>
        <v>59710.400000000001</v>
      </c>
      <c r="AT78" s="141"/>
      <c r="AU78" s="289" t="e">
        <f>AS78/AT78</f>
        <v>#DIV/0!</v>
      </c>
      <c r="AV78" s="213">
        <f>(F78+I78+L78+O78+R78+U78)/6</f>
        <v>59215.85</v>
      </c>
      <c r="AW78" s="213"/>
      <c r="AX78" s="213" t="e">
        <f>AV78/AW78</f>
        <v>#DIV/0!</v>
      </c>
      <c r="AY78" s="235">
        <f>(F78+I78+L78+O78+R78+U78+X78+AA78+AD78)/9</f>
        <v>59977.22888888888</v>
      </c>
      <c r="AZ78" s="235"/>
      <c r="BA78" s="235" t="e">
        <f>AY78/AZ78</f>
        <v>#DIV/0!</v>
      </c>
      <c r="BB78" s="13">
        <f t="shared" si="53"/>
        <v>59617.448333333326</v>
      </c>
      <c r="BC78" s="10">
        <v>63608.56</v>
      </c>
      <c r="BD78" s="55">
        <f>BB78/BC78</f>
        <v>0.93725511681656259</v>
      </c>
      <c r="BE78" s="146"/>
      <c r="BF78" s="4"/>
      <c r="BG78" s="4"/>
      <c r="BH78" s="4"/>
      <c r="BI78" s="50">
        <f t="shared" si="23"/>
        <v>59617.448333333326</v>
      </c>
      <c r="BJ78" s="50"/>
      <c r="BK78" s="4"/>
      <c r="BL78" s="4"/>
    </row>
    <row r="79" spans="1:64" ht="28.8" thickBot="1">
      <c r="A79" s="495"/>
      <c r="B79" s="105">
        <v>3</v>
      </c>
      <c r="C79" s="122" t="s">
        <v>199</v>
      </c>
      <c r="D79" s="106" t="s">
        <v>169</v>
      </c>
      <c r="E79" s="106" t="s">
        <v>257</v>
      </c>
      <c r="F79" s="81">
        <v>58721.3</v>
      </c>
      <c r="G79" s="94">
        <v>44691.43</v>
      </c>
      <c r="H79" s="142">
        <f t="shared" si="37"/>
        <v>103412.73000000001</v>
      </c>
      <c r="I79" s="31">
        <v>58721.3</v>
      </c>
      <c r="J79" s="93">
        <v>48094.21</v>
      </c>
      <c r="K79" s="141">
        <f t="shared" si="25"/>
        <v>106815.51000000001</v>
      </c>
      <c r="L79" s="31">
        <v>63721.3</v>
      </c>
      <c r="M79" s="32">
        <v>44108.21</v>
      </c>
      <c r="N79" s="14">
        <f t="shared" si="7"/>
        <v>107829.51000000001</v>
      </c>
      <c r="O79" s="31">
        <v>58721.3</v>
      </c>
      <c r="P79" s="32">
        <v>44477.66</v>
      </c>
      <c r="Q79" s="14">
        <f t="shared" si="8"/>
        <v>103198.96</v>
      </c>
      <c r="R79" s="31">
        <v>58721.3</v>
      </c>
      <c r="S79" s="32">
        <v>48237.66</v>
      </c>
      <c r="T79" s="14">
        <f t="shared" si="9"/>
        <v>106958.96</v>
      </c>
      <c r="U79" s="31">
        <v>58515.37</v>
      </c>
      <c r="V79" s="32">
        <v>43993.59</v>
      </c>
      <c r="W79" s="13">
        <f t="shared" si="10"/>
        <v>102508.95999999999</v>
      </c>
      <c r="X79" s="31">
        <v>64100.87</v>
      </c>
      <c r="Y79" s="32">
        <v>50148.39</v>
      </c>
      <c r="Z79" s="13">
        <f t="shared" si="27"/>
        <v>114249.26000000001</v>
      </c>
      <c r="AA79" s="31">
        <v>63207.34</v>
      </c>
      <c r="AB79" s="32">
        <v>52918.6</v>
      </c>
      <c r="AC79" s="13">
        <f t="shared" si="11"/>
        <v>116125.94</v>
      </c>
      <c r="AD79" s="31">
        <v>58137.31</v>
      </c>
      <c r="AE79" s="32">
        <v>39710.94</v>
      </c>
      <c r="AF79" s="13">
        <f t="shared" si="12"/>
        <v>97848.25</v>
      </c>
      <c r="AG79" s="31">
        <v>58137.31</v>
      </c>
      <c r="AH79" s="32">
        <v>43389.94</v>
      </c>
      <c r="AI79" s="13">
        <f t="shared" si="13"/>
        <v>101527.25</v>
      </c>
      <c r="AJ79" s="31">
        <v>58137.31</v>
      </c>
      <c r="AK79" s="32">
        <v>43389.94</v>
      </c>
      <c r="AL79" s="13">
        <f t="shared" si="14"/>
        <v>101527.25</v>
      </c>
      <c r="AM79" s="31">
        <v>58137.31</v>
      </c>
      <c r="AN79" s="32">
        <v>42469.69</v>
      </c>
      <c r="AO79" s="13">
        <f t="shared" si="15"/>
        <v>100607</v>
      </c>
      <c r="AP79" s="17">
        <f t="shared" si="16"/>
        <v>716979.32000000007</v>
      </c>
      <c r="AQ79" s="19">
        <f t="shared" si="17"/>
        <v>545630.26</v>
      </c>
      <c r="AR79" s="14">
        <f t="shared" si="54"/>
        <v>1262609.58</v>
      </c>
      <c r="AS79" s="202">
        <f t="shared" si="55"/>
        <v>60387.966666666674</v>
      </c>
      <c r="AT79" s="142"/>
      <c r="AU79" s="295" t="e">
        <f t="shared" si="56"/>
        <v>#DIV/0!</v>
      </c>
      <c r="AV79" s="214">
        <f t="shared" si="57"/>
        <v>59520.311666666668</v>
      </c>
      <c r="AW79" s="214"/>
      <c r="AX79" s="214" t="e">
        <f t="shared" si="33"/>
        <v>#DIV/0!</v>
      </c>
      <c r="AY79" s="238">
        <f>(F79+I79+L79+O79+R79+U79+X79+AA79+AD79)/9</f>
        <v>60285.265555555547</v>
      </c>
      <c r="AZ79" s="238"/>
      <c r="BA79" s="238" t="e">
        <f t="shared" si="34"/>
        <v>#DIV/0!</v>
      </c>
      <c r="BB79" s="14">
        <f t="shared" si="53"/>
        <v>59748.276666666672</v>
      </c>
      <c r="BC79" s="10">
        <v>63608.56</v>
      </c>
      <c r="BD79" s="55">
        <f t="shared" si="35"/>
        <v>0.93931188925934928</v>
      </c>
      <c r="BE79" s="146"/>
      <c r="BF79" s="4"/>
      <c r="BG79" s="4"/>
      <c r="BH79" s="4"/>
      <c r="BI79" s="50">
        <f t="shared" si="23"/>
        <v>59748.276666666672</v>
      </c>
      <c r="BJ79" s="50">
        <f>BB79-BI79</f>
        <v>0</v>
      </c>
      <c r="BK79" s="4"/>
      <c r="BL79" s="4"/>
    </row>
    <row r="80" spans="1:64" ht="28.8" thickBot="1">
      <c r="A80" s="495"/>
      <c r="B80" s="105">
        <v>4</v>
      </c>
      <c r="C80" s="122" t="s">
        <v>200</v>
      </c>
      <c r="D80" s="106" t="s">
        <v>162</v>
      </c>
      <c r="E80" s="107" t="s">
        <v>170</v>
      </c>
      <c r="F80" s="81">
        <v>58721.3</v>
      </c>
      <c r="G80" s="32">
        <v>48384.37</v>
      </c>
      <c r="H80" s="141">
        <f t="shared" si="37"/>
        <v>107105.67000000001</v>
      </c>
      <c r="I80" s="31">
        <v>85766.3</v>
      </c>
      <c r="J80" s="93">
        <v>16571.37</v>
      </c>
      <c r="K80" s="141">
        <f t="shared" si="25"/>
        <v>102337.67</v>
      </c>
      <c r="L80" s="31">
        <v>58721.3</v>
      </c>
      <c r="M80" s="32">
        <v>44202.37</v>
      </c>
      <c r="N80" s="14">
        <f t="shared" si="7"/>
        <v>102923.67000000001</v>
      </c>
      <c r="O80" s="31">
        <v>58721.3</v>
      </c>
      <c r="P80" s="32">
        <v>45698.37</v>
      </c>
      <c r="Q80" s="14">
        <f t="shared" si="8"/>
        <v>104419.67000000001</v>
      </c>
      <c r="R80" s="31">
        <v>58721.3</v>
      </c>
      <c r="S80" s="32">
        <v>43616.37</v>
      </c>
      <c r="T80" s="14">
        <f t="shared" si="9"/>
        <v>102337.67000000001</v>
      </c>
      <c r="U80" s="31">
        <v>58721.3</v>
      </c>
      <c r="V80" s="32">
        <v>46065.37</v>
      </c>
      <c r="W80" s="13">
        <f t="shared" si="10"/>
        <v>104786.67000000001</v>
      </c>
      <c r="X80" s="31">
        <v>64362.86</v>
      </c>
      <c r="Y80" s="32">
        <v>46391.95</v>
      </c>
      <c r="Z80" s="13">
        <f t="shared" si="27"/>
        <v>110754.81</v>
      </c>
      <c r="AA80" s="31">
        <v>66500.929999999993</v>
      </c>
      <c r="AB80" s="32">
        <v>47467.72</v>
      </c>
      <c r="AC80" s="14">
        <f t="shared" si="11"/>
        <v>113968.65</v>
      </c>
      <c r="AD80" s="31">
        <v>58137.31</v>
      </c>
      <c r="AE80" s="32">
        <v>49603.88</v>
      </c>
      <c r="AF80" s="14">
        <f t="shared" si="12"/>
        <v>107741.19</v>
      </c>
      <c r="AG80" s="31">
        <v>58137.31</v>
      </c>
      <c r="AH80" s="32">
        <v>46037.88</v>
      </c>
      <c r="AI80" s="14">
        <f t="shared" si="13"/>
        <v>104175.19</v>
      </c>
      <c r="AJ80" s="31">
        <v>58137.31</v>
      </c>
      <c r="AK80" s="32">
        <v>49992.88</v>
      </c>
      <c r="AL80" s="14">
        <f t="shared" si="14"/>
        <v>108130.19</v>
      </c>
      <c r="AM80" s="31">
        <v>58137.31</v>
      </c>
      <c r="AN80" s="32">
        <v>45694.879999999997</v>
      </c>
      <c r="AO80" s="14">
        <f t="shared" si="15"/>
        <v>103832.19</v>
      </c>
      <c r="AP80" s="17">
        <f t="shared" ref="AP80:AP108" si="59">F80+I80+L80+O80+R80+U80+X80+AA80+AD80+AG80+AJ80+AM80</f>
        <v>742785.83000000007</v>
      </c>
      <c r="AQ80" s="19">
        <f t="shared" ref="AQ80:AQ108" si="60">G80+J80+M80+P80+S80+V80+Y80+AB80+AE80+AH80+AK80+AN80</f>
        <v>529727.41</v>
      </c>
      <c r="AR80" s="14">
        <f t="shared" si="54"/>
        <v>1272513.2400000002</v>
      </c>
      <c r="AS80" s="202">
        <f t="shared" si="55"/>
        <v>67736.3</v>
      </c>
      <c r="AT80" s="142"/>
      <c r="AU80" s="295" t="e">
        <f t="shared" si="56"/>
        <v>#DIV/0!</v>
      </c>
      <c r="AV80" s="214">
        <f>(F80+I80+L80+O80+R80+U80)/6</f>
        <v>63228.799999999996</v>
      </c>
      <c r="AW80" s="214"/>
      <c r="AX80" s="214" t="e">
        <f t="shared" si="33"/>
        <v>#DIV/0!</v>
      </c>
      <c r="AY80" s="238">
        <f>(F80+I80+L80+O80+R80+U80+X80+AA80+AD80)/9</f>
        <v>63152.655555555546</v>
      </c>
      <c r="AZ80" s="238"/>
      <c r="BA80" s="238" t="e">
        <f t="shared" si="34"/>
        <v>#DIV/0!</v>
      </c>
      <c r="BB80" s="14">
        <f t="shared" si="53"/>
        <v>61898.819166666675</v>
      </c>
      <c r="BC80" s="10">
        <v>63608.56</v>
      </c>
      <c r="BD80" s="55">
        <f t="shared" si="35"/>
        <v>0.97312090018492292</v>
      </c>
      <c r="BE80" s="146"/>
      <c r="BF80" s="4"/>
      <c r="BG80" s="4"/>
      <c r="BH80" s="4"/>
      <c r="BI80" s="50">
        <f t="shared" ref="BI80:BI109" si="61">(AP80)/12</f>
        <v>61898.819166666675</v>
      </c>
      <c r="BJ80" s="50">
        <f>BB80-BI80</f>
        <v>0</v>
      </c>
      <c r="BK80" s="4"/>
      <c r="BL80" s="4"/>
    </row>
    <row r="81" spans="1:64" ht="28.8" thickBot="1">
      <c r="A81" s="495"/>
      <c r="B81" s="105">
        <v>5</v>
      </c>
      <c r="C81" s="106" t="s">
        <v>201</v>
      </c>
      <c r="D81" s="106" t="s">
        <v>102</v>
      </c>
      <c r="E81" s="106"/>
      <c r="F81" s="81">
        <v>86046.399999999994</v>
      </c>
      <c r="G81" s="32"/>
      <c r="H81" s="142">
        <f t="shared" si="37"/>
        <v>86046.399999999994</v>
      </c>
      <c r="I81" s="31">
        <v>77283.399999999994</v>
      </c>
      <c r="J81" s="32"/>
      <c r="K81" s="141">
        <f t="shared" si="25"/>
        <v>77283.399999999994</v>
      </c>
      <c r="L81" s="31">
        <v>74592.2</v>
      </c>
      <c r="M81" s="32"/>
      <c r="N81" s="14">
        <f t="shared" si="7"/>
        <v>74592.2</v>
      </c>
      <c r="O81" s="31">
        <v>70986.3</v>
      </c>
      <c r="P81" s="32"/>
      <c r="Q81" s="14">
        <f t="shared" si="8"/>
        <v>70986.3</v>
      </c>
      <c r="R81" s="31">
        <v>77595.3</v>
      </c>
      <c r="S81" s="32"/>
      <c r="T81" s="14">
        <f t="shared" si="9"/>
        <v>77595.3</v>
      </c>
      <c r="U81" s="31">
        <v>75986.3</v>
      </c>
      <c r="V81" s="32"/>
      <c r="W81" s="13">
        <f t="shared" si="10"/>
        <v>75986.3</v>
      </c>
      <c r="X81" s="31">
        <v>92243.6</v>
      </c>
      <c r="Y81" s="32"/>
      <c r="Z81" s="13">
        <f t="shared" si="27"/>
        <v>92243.6</v>
      </c>
      <c r="AA81" s="31">
        <v>93960.3</v>
      </c>
      <c r="AB81" s="32"/>
      <c r="AC81" s="14">
        <f t="shared" si="11"/>
        <v>93960.3</v>
      </c>
      <c r="AD81" s="31">
        <v>87757.29</v>
      </c>
      <c r="AE81" s="32"/>
      <c r="AF81" s="14">
        <f t="shared" si="12"/>
        <v>87757.29</v>
      </c>
      <c r="AG81" s="31">
        <v>86247.08</v>
      </c>
      <c r="AH81" s="32"/>
      <c r="AI81" s="14">
        <f t="shared" si="13"/>
        <v>86247.08</v>
      </c>
      <c r="AJ81" s="31">
        <v>79521.77</v>
      </c>
      <c r="AK81" s="32"/>
      <c r="AL81" s="14">
        <f t="shared" si="14"/>
        <v>79521.77</v>
      </c>
      <c r="AM81" s="31">
        <v>82498.38</v>
      </c>
      <c r="AN81" s="32"/>
      <c r="AO81" s="14">
        <f t="shared" si="15"/>
        <v>82498.38</v>
      </c>
      <c r="AP81" s="17">
        <f t="shared" si="59"/>
        <v>984718.32000000007</v>
      </c>
      <c r="AQ81" s="19">
        <f t="shared" si="60"/>
        <v>0</v>
      </c>
      <c r="AR81" s="14">
        <f t="shared" si="54"/>
        <v>984718.32000000007</v>
      </c>
      <c r="AS81" s="202">
        <f t="shared" si="55"/>
        <v>79307.333333333328</v>
      </c>
      <c r="AT81" s="142"/>
      <c r="AU81" s="295" t="e">
        <f t="shared" si="56"/>
        <v>#DIV/0!</v>
      </c>
      <c r="AV81" s="214">
        <v>6</v>
      </c>
      <c r="AW81" s="214"/>
      <c r="AX81" s="214" t="e">
        <f t="shared" si="33"/>
        <v>#DIV/0!</v>
      </c>
      <c r="AY81" s="238">
        <f>(F81+I81+L81+O81+R81+U81+X81+AA81+AD81)/9</f>
        <v>81827.8988888889</v>
      </c>
      <c r="AZ81" s="238"/>
      <c r="BA81" s="238" t="e">
        <f t="shared" si="34"/>
        <v>#DIV/0!</v>
      </c>
      <c r="BB81" s="14">
        <f t="shared" si="53"/>
        <v>82059.86</v>
      </c>
      <c r="BC81" s="10">
        <v>63608.56</v>
      </c>
      <c r="BD81" s="55">
        <f t="shared" si="35"/>
        <v>1.2900757382339736</v>
      </c>
      <c r="BE81" s="146"/>
      <c r="BF81" s="4"/>
      <c r="BG81" s="4"/>
      <c r="BH81" s="4"/>
      <c r="BI81" s="50">
        <f t="shared" si="61"/>
        <v>82059.86</v>
      </c>
      <c r="BJ81" s="50">
        <f>BB81-BI81</f>
        <v>0</v>
      </c>
      <c r="BK81" s="4"/>
      <c r="BL81" s="4"/>
    </row>
    <row r="82" spans="1:64" ht="28.8" thickBot="1">
      <c r="A82" s="495"/>
      <c r="B82" s="102">
        <v>6</v>
      </c>
      <c r="C82" s="103" t="s">
        <v>141</v>
      </c>
      <c r="D82" s="131" t="s">
        <v>152</v>
      </c>
      <c r="E82" s="106" t="s">
        <v>115</v>
      </c>
      <c r="F82" s="66">
        <v>65104</v>
      </c>
      <c r="G82" s="29">
        <v>15231.8</v>
      </c>
      <c r="H82" s="141">
        <f t="shared" si="37"/>
        <v>80335.8</v>
      </c>
      <c r="I82" s="27">
        <v>56302.44</v>
      </c>
      <c r="J82" s="29">
        <v>17939.080000000002</v>
      </c>
      <c r="K82" s="141">
        <f t="shared" si="25"/>
        <v>74241.52</v>
      </c>
      <c r="L82" s="27">
        <v>60163.7</v>
      </c>
      <c r="M82" s="29">
        <v>20501.8</v>
      </c>
      <c r="N82" s="13">
        <f t="shared" si="7"/>
        <v>80665.5</v>
      </c>
      <c r="O82" s="27">
        <v>61481.71</v>
      </c>
      <c r="P82" s="29">
        <v>26017.8</v>
      </c>
      <c r="Q82" s="13">
        <f t="shared" si="8"/>
        <v>87499.51</v>
      </c>
      <c r="R82" s="27">
        <v>58721.3</v>
      </c>
      <c r="S82" s="29">
        <v>33181.800000000003</v>
      </c>
      <c r="T82" s="13">
        <f t="shared" si="9"/>
        <v>91903.1</v>
      </c>
      <c r="U82" s="27">
        <v>58721.3</v>
      </c>
      <c r="V82" s="29">
        <v>37398.800000000003</v>
      </c>
      <c r="W82" s="13">
        <f t="shared" si="10"/>
        <v>96120.1</v>
      </c>
      <c r="X82" s="27">
        <v>68025.649999999994</v>
      </c>
      <c r="Y82" s="29">
        <v>24660.81</v>
      </c>
      <c r="Z82" s="13">
        <f t="shared" si="27"/>
        <v>92686.459999999992</v>
      </c>
      <c r="AA82" s="27">
        <v>75697.77</v>
      </c>
      <c r="AB82" s="29">
        <v>25125.040000000001</v>
      </c>
      <c r="AC82" s="13">
        <f t="shared" si="11"/>
        <v>100822.81</v>
      </c>
      <c r="AD82" s="27">
        <v>58137.31</v>
      </c>
      <c r="AE82" s="29">
        <v>24725.8</v>
      </c>
      <c r="AF82" s="13">
        <f t="shared" si="12"/>
        <v>82863.11</v>
      </c>
      <c r="AG82" s="27">
        <v>58137.31</v>
      </c>
      <c r="AH82" s="29">
        <v>24523.1</v>
      </c>
      <c r="AI82" s="13">
        <f t="shared" si="13"/>
        <v>82660.41</v>
      </c>
      <c r="AJ82" s="27">
        <v>94005.65</v>
      </c>
      <c r="AK82" s="29">
        <v>17656.64</v>
      </c>
      <c r="AL82" s="13">
        <f t="shared" si="14"/>
        <v>111662.29</v>
      </c>
      <c r="AM82" s="27">
        <v>58137.31</v>
      </c>
      <c r="AN82" s="29">
        <v>24523.1</v>
      </c>
      <c r="AO82" s="13">
        <f t="shared" si="15"/>
        <v>82660.41</v>
      </c>
      <c r="AP82" s="17">
        <f t="shared" si="59"/>
        <v>772635.45</v>
      </c>
      <c r="AQ82" s="19">
        <f t="shared" si="60"/>
        <v>291485.57</v>
      </c>
      <c r="AR82" s="14">
        <f t="shared" si="54"/>
        <v>1064121.02</v>
      </c>
      <c r="AS82" s="202">
        <f t="shared" si="55"/>
        <v>60523.380000000005</v>
      </c>
      <c r="AT82" s="142"/>
      <c r="AU82" s="295" t="e">
        <f t="shared" si="56"/>
        <v>#DIV/0!</v>
      </c>
      <c r="AV82" s="214">
        <f t="shared" si="57"/>
        <v>60082.408333333333</v>
      </c>
      <c r="AW82" s="214"/>
      <c r="AX82" s="214" t="e">
        <f t="shared" si="33"/>
        <v>#DIV/0!</v>
      </c>
      <c r="AY82" s="238">
        <f>(F82+I82+L82+O82+R82+U82+X82+AA82+AD82)/9</f>
        <v>62483.90888888888</v>
      </c>
      <c r="AZ82" s="238"/>
      <c r="BA82" s="238" t="e">
        <f t="shared" si="34"/>
        <v>#DIV/0!</v>
      </c>
      <c r="BB82" s="14">
        <f t="shared" ref="BB82:BB87" si="62">AP82/12</f>
        <v>64386.287499999999</v>
      </c>
      <c r="BC82" s="10">
        <v>63608.56</v>
      </c>
      <c r="BD82" s="55">
        <f t="shared" si="35"/>
        <v>1.0122267741951712</v>
      </c>
      <c r="BE82" s="146"/>
      <c r="BF82" s="4"/>
      <c r="BG82" s="4"/>
      <c r="BH82" s="4"/>
      <c r="BI82" s="50">
        <f t="shared" si="61"/>
        <v>64386.287499999999</v>
      </c>
      <c r="BJ82" s="50"/>
      <c r="BK82" s="4"/>
      <c r="BL82" s="4"/>
    </row>
    <row r="83" spans="1:64" ht="26.4" customHeight="1" thickBot="1">
      <c r="A83" s="496" t="s">
        <v>86</v>
      </c>
      <c r="B83" s="95">
        <v>1</v>
      </c>
      <c r="C83" s="15" t="s">
        <v>82</v>
      </c>
      <c r="D83" s="16" t="s">
        <v>83</v>
      </c>
      <c r="E83" s="16"/>
      <c r="F83" s="41">
        <v>89112.12</v>
      </c>
      <c r="G83" s="19"/>
      <c r="H83" s="139">
        <f t="shared" si="37"/>
        <v>89112.12</v>
      </c>
      <c r="I83" s="17">
        <v>124327.58</v>
      </c>
      <c r="J83" s="19"/>
      <c r="K83" s="139">
        <f t="shared" si="25"/>
        <v>124327.58</v>
      </c>
      <c r="L83" s="267">
        <v>124327.58</v>
      </c>
      <c r="M83" s="19"/>
      <c r="N83" s="10">
        <f t="shared" si="7"/>
        <v>124327.58</v>
      </c>
      <c r="O83" s="17">
        <v>113947.19</v>
      </c>
      <c r="P83" s="19"/>
      <c r="Q83" s="10">
        <f t="shared" si="8"/>
        <v>113947.19</v>
      </c>
      <c r="R83" s="17">
        <v>93896.51</v>
      </c>
      <c r="S83" s="19"/>
      <c r="T83" s="10">
        <f t="shared" si="9"/>
        <v>93896.51</v>
      </c>
      <c r="U83" s="17">
        <v>92329.29</v>
      </c>
      <c r="V83" s="19"/>
      <c r="W83" s="10">
        <f t="shared" si="10"/>
        <v>92329.29</v>
      </c>
      <c r="X83" s="17">
        <v>103943.32</v>
      </c>
      <c r="Y83" s="19"/>
      <c r="Z83" s="13">
        <f t="shared" si="27"/>
        <v>103943.32</v>
      </c>
      <c r="AA83" s="17">
        <v>115839.2</v>
      </c>
      <c r="AB83" s="19"/>
      <c r="AC83" s="10">
        <f t="shared" si="11"/>
        <v>115839.2</v>
      </c>
      <c r="AD83" s="17">
        <v>119368.13</v>
      </c>
      <c r="AE83" s="19"/>
      <c r="AF83" s="10">
        <f t="shared" si="12"/>
        <v>119368.13</v>
      </c>
      <c r="AG83" s="17">
        <v>71770.83</v>
      </c>
      <c r="AH83" s="19"/>
      <c r="AI83" s="10">
        <f t="shared" si="13"/>
        <v>71770.83</v>
      </c>
      <c r="AJ83" s="17">
        <v>0</v>
      </c>
      <c r="AK83" s="19"/>
      <c r="AL83" s="10">
        <f t="shared" si="14"/>
        <v>0</v>
      </c>
      <c r="AM83" s="17">
        <v>122412.07</v>
      </c>
      <c r="AN83" s="19"/>
      <c r="AO83" s="10">
        <f t="shared" si="15"/>
        <v>122412.07</v>
      </c>
      <c r="AP83" s="17">
        <f t="shared" si="59"/>
        <v>1171273.82</v>
      </c>
      <c r="AQ83" s="19">
        <f t="shared" si="60"/>
        <v>0</v>
      </c>
      <c r="AR83" s="10">
        <f t="shared" si="54"/>
        <v>1171273.82</v>
      </c>
      <c r="AS83" s="198">
        <f t="shared" si="55"/>
        <v>112589.09333333334</v>
      </c>
      <c r="AT83" s="139"/>
      <c r="AU83" s="288" t="e">
        <f t="shared" si="56"/>
        <v>#DIV/0!</v>
      </c>
      <c r="AV83" s="210">
        <f t="shared" si="57"/>
        <v>106323.37833333334</v>
      </c>
      <c r="AW83" s="210"/>
      <c r="AX83" s="210" t="e">
        <f t="shared" si="33"/>
        <v>#DIV/0!</v>
      </c>
      <c r="AY83" s="234">
        <f t="shared" si="58"/>
        <v>108565.65777777779</v>
      </c>
      <c r="AZ83" s="234"/>
      <c r="BA83" s="234" t="e">
        <f t="shared" si="34"/>
        <v>#DIV/0!</v>
      </c>
      <c r="BB83" s="10">
        <f t="shared" si="62"/>
        <v>97606.151666666672</v>
      </c>
      <c r="BC83" s="10">
        <v>66577.22</v>
      </c>
      <c r="BD83" s="65">
        <f t="shared" si="35"/>
        <v>1.4660592867450259</v>
      </c>
      <c r="BE83" s="145"/>
      <c r="BF83" s="4"/>
      <c r="BG83" s="4"/>
      <c r="BH83" s="4"/>
      <c r="BI83" s="50">
        <f t="shared" si="61"/>
        <v>97606.151666666672</v>
      </c>
      <c r="BJ83" s="50">
        <f t="shared" ref="BJ83:BJ89" si="63">BB83-BI83</f>
        <v>0</v>
      </c>
      <c r="BK83" s="4"/>
      <c r="BL83" s="4"/>
    </row>
    <row r="84" spans="1:64" ht="28.8" thickBot="1">
      <c r="A84" s="497"/>
      <c r="B84" s="105">
        <v>2</v>
      </c>
      <c r="C84" s="122" t="s">
        <v>84</v>
      </c>
      <c r="D84" s="106" t="s">
        <v>85</v>
      </c>
      <c r="E84" s="122"/>
      <c r="F84" s="81">
        <v>69469.09</v>
      </c>
      <c r="G84" s="32"/>
      <c r="H84" s="141">
        <f>F84+G84</f>
        <v>69469.09</v>
      </c>
      <c r="I84" s="31">
        <v>69469.09</v>
      </c>
      <c r="J84" s="32"/>
      <c r="K84" s="141">
        <f>I84+J84</f>
        <v>69469.09</v>
      </c>
      <c r="L84" s="31">
        <v>70474.09</v>
      </c>
      <c r="M84" s="32"/>
      <c r="N84" s="14">
        <f>L84+M84</f>
        <v>70474.09</v>
      </c>
      <c r="O84" s="31">
        <v>69469.09</v>
      </c>
      <c r="P84" s="32"/>
      <c r="Q84" s="14">
        <f>O84+P84</f>
        <v>69469.09</v>
      </c>
      <c r="R84" s="31">
        <v>69469.09</v>
      </c>
      <c r="S84" s="32"/>
      <c r="T84" s="13">
        <f>R84+S84</f>
        <v>69469.09</v>
      </c>
      <c r="U84" s="31">
        <v>69469.09</v>
      </c>
      <c r="V84" s="32"/>
      <c r="W84" s="13">
        <f>U84+V84</f>
        <v>69469.09</v>
      </c>
      <c r="X84" s="31">
        <v>73469.09</v>
      </c>
      <c r="Y84" s="32"/>
      <c r="Z84" s="13">
        <f t="shared" si="27"/>
        <v>73469.09</v>
      </c>
      <c r="AA84" s="31">
        <v>74911.539999999994</v>
      </c>
      <c r="AB84" s="32"/>
      <c r="AC84" s="14">
        <f t="shared" si="11"/>
        <v>74911.539999999994</v>
      </c>
      <c r="AD84" s="31">
        <v>77623.58</v>
      </c>
      <c r="AE84" s="32"/>
      <c r="AF84" s="14">
        <f t="shared" si="12"/>
        <v>77623.58</v>
      </c>
      <c r="AG84" s="31">
        <v>80189.58</v>
      </c>
      <c r="AH84" s="32"/>
      <c r="AI84" s="14">
        <f t="shared" si="13"/>
        <v>80189.58</v>
      </c>
      <c r="AJ84" s="31">
        <v>81076.58</v>
      </c>
      <c r="AK84" s="32"/>
      <c r="AL84" s="14">
        <f t="shared" si="14"/>
        <v>81076.58</v>
      </c>
      <c r="AM84" s="31">
        <v>81076.58</v>
      </c>
      <c r="AN84" s="32"/>
      <c r="AO84" s="14">
        <f t="shared" si="15"/>
        <v>81076.58</v>
      </c>
      <c r="AP84" s="17">
        <f t="shared" si="59"/>
        <v>886166.48999999976</v>
      </c>
      <c r="AQ84" s="19">
        <f t="shared" si="60"/>
        <v>0</v>
      </c>
      <c r="AR84" s="14">
        <f>AP84+AQ84</f>
        <v>886166.48999999976</v>
      </c>
      <c r="AS84" s="202">
        <f>(F84+I84+L84)/3</f>
        <v>69804.09</v>
      </c>
      <c r="AT84" s="142"/>
      <c r="AU84" s="295" t="e">
        <f>AS84/AT84</f>
        <v>#DIV/0!</v>
      </c>
      <c r="AV84" s="214">
        <f>(F84+I84+L84+O84+R84+U84)/6</f>
        <v>69636.589999999982</v>
      </c>
      <c r="AW84" s="214"/>
      <c r="AX84" s="214" t="e">
        <f>AV84/AW84</f>
        <v>#DIV/0!</v>
      </c>
      <c r="AY84" s="238">
        <f>(F84+I84+L84+O84+R84+U84+X84+AA84+AD84)/9</f>
        <v>71535.972222222204</v>
      </c>
      <c r="AZ84" s="238"/>
      <c r="BA84" s="238" t="e">
        <f>AY84/AZ84</f>
        <v>#DIV/0!</v>
      </c>
      <c r="BB84" s="14">
        <f t="shared" si="62"/>
        <v>73847.207499999975</v>
      </c>
      <c r="BC84" s="10">
        <v>66577.22</v>
      </c>
      <c r="BD84" s="55">
        <f>BB84/BC84</f>
        <v>1.1091963212041591</v>
      </c>
      <c r="BE84" s="146"/>
      <c r="BF84" s="4"/>
      <c r="BG84" s="4"/>
      <c r="BH84" s="4"/>
      <c r="BI84" s="50">
        <f t="shared" si="61"/>
        <v>73847.207499999975</v>
      </c>
      <c r="BJ84" s="50">
        <f>BB84-BI84</f>
        <v>0</v>
      </c>
      <c r="BK84" s="4"/>
      <c r="BL84" s="4"/>
    </row>
    <row r="85" spans="1:64" ht="23.4" customHeight="1" thickBot="1">
      <c r="A85" s="497"/>
      <c r="B85" s="123">
        <v>3</v>
      </c>
      <c r="C85" s="130" t="s">
        <v>129</v>
      </c>
      <c r="D85" s="130" t="s">
        <v>128</v>
      </c>
      <c r="E85" s="138" t="s">
        <v>258</v>
      </c>
      <c r="F85" s="92">
        <v>56770.34</v>
      </c>
      <c r="G85" s="62">
        <v>51579.360000000001</v>
      </c>
      <c r="H85" s="141">
        <f>F85+G85</f>
        <v>108349.7</v>
      </c>
      <c r="I85" s="60">
        <v>56770.34</v>
      </c>
      <c r="J85" s="62">
        <v>52203.360000000001</v>
      </c>
      <c r="K85" s="142">
        <f>I85+J85</f>
        <v>108973.7</v>
      </c>
      <c r="L85" s="60">
        <v>56770.34</v>
      </c>
      <c r="M85" s="62">
        <v>56866.36</v>
      </c>
      <c r="N85" s="12">
        <f>L85+M85</f>
        <v>113636.7</v>
      </c>
      <c r="O85" s="31">
        <v>56770.34</v>
      </c>
      <c r="P85" s="62">
        <v>50684.36</v>
      </c>
      <c r="Q85" s="13">
        <f>O85+P85</f>
        <v>107454.7</v>
      </c>
      <c r="R85" s="60">
        <v>54317.34</v>
      </c>
      <c r="S85" s="62">
        <v>53605.18</v>
      </c>
      <c r="T85" s="13">
        <f>R85+S85</f>
        <v>107922.51999999999</v>
      </c>
      <c r="U85" s="60">
        <v>54317.34</v>
      </c>
      <c r="V85" s="62">
        <v>51662.36</v>
      </c>
      <c r="W85" s="12">
        <f>U85+V85</f>
        <v>105979.7</v>
      </c>
      <c r="X85" s="60">
        <v>59887.040000000001</v>
      </c>
      <c r="Y85" s="62">
        <v>56220.32</v>
      </c>
      <c r="Z85" s="13">
        <f t="shared" si="27"/>
        <v>116107.36</v>
      </c>
      <c r="AA85" s="60">
        <v>60640.85</v>
      </c>
      <c r="AB85" s="62">
        <v>57071.35</v>
      </c>
      <c r="AC85" s="13">
        <f t="shared" si="11"/>
        <v>117712.2</v>
      </c>
      <c r="AD85" s="60">
        <v>61905.58</v>
      </c>
      <c r="AE85" s="62">
        <v>46999.79</v>
      </c>
      <c r="AF85" s="12">
        <f t="shared" si="12"/>
        <v>108905.37</v>
      </c>
      <c r="AG85" s="60">
        <v>61905.58</v>
      </c>
      <c r="AH85" s="62">
        <v>52677.79</v>
      </c>
      <c r="AI85" s="13">
        <f t="shared" si="13"/>
        <v>114583.37</v>
      </c>
      <c r="AJ85" s="60">
        <v>66309.47</v>
      </c>
      <c r="AK85" s="62">
        <v>55976.79</v>
      </c>
      <c r="AL85" s="13">
        <f t="shared" si="14"/>
        <v>122286.26000000001</v>
      </c>
      <c r="AM85" s="60">
        <v>47166.15</v>
      </c>
      <c r="AN85" s="62">
        <v>38686.300000000003</v>
      </c>
      <c r="AO85" s="13">
        <f t="shared" si="15"/>
        <v>85852.450000000012</v>
      </c>
      <c r="AP85" s="17">
        <f t="shared" si="59"/>
        <v>693530.70999999985</v>
      </c>
      <c r="AQ85" s="19">
        <f t="shared" si="60"/>
        <v>624233.32000000007</v>
      </c>
      <c r="AR85" s="13">
        <f>AP85+AQ85</f>
        <v>1317764.0299999998</v>
      </c>
      <c r="AS85" s="201">
        <f>(F85+I85+L85)/3</f>
        <v>56770.34</v>
      </c>
      <c r="AT85" s="141"/>
      <c r="AU85" s="291" t="e">
        <f>AS85/AT85</f>
        <v>#DIV/0!</v>
      </c>
      <c r="AV85" s="213">
        <f>(F85+I85+L85+O85+R85+U85)/6</f>
        <v>55952.673333333318</v>
      </c>
      <c r="AW85" s="213"/>
      <c r="AX85" s="215" t="e">
        <f>AV85/AW85</f>
        <v>#DIV/0!</v>
      </c>
      <c r="AY85" s="235">
        <f>(F85+I85+L85+O85+R85+U85+X85+AA85+AD85)/9</f>
        <v>57572.167777777766</v>
      </c>
      <c r="AZ85" s="235"/>
      <c r="BA85" s="239" t="e">
        <f>AY85/AZ85</f>
        <v>#DIV/0!</v>
      </c>
      <c r="BB85" s="13">
        <f t="shared" si="62"/>
        <v>57794.225833333323</v>
      </c>
      <c r="BC85" s="10">
        <v>66577.22</v>
      </c>
      <c r="BD85" s="55">
        <f>BB85/BC85</f>
        <v>0.86807808787049567</v>
      </c>
      <c r="BE85" s="146"/>
      <c r="BF85" s="4"/>
      <c r="BG85" s="4"/>
      <c r="BH85" s="4"/>
      <c r="BI85" s="50">
        <f t="shared" si="61"/>
        <v>57794.225833333323</v>
      </c>
      <c r="BJ85" s="50">
        <f>BB85-BI85</f>
        <v>0</v>
      </c>
      <c r="BK85" s="4"/>
      <c r="BL85" s="4"/>
    </row>
    <row r="86" spans="1:64" ht="31.8" customHeight="1" thickBot="1">
      <c r="A86" s="497"/>
      <c r="B86" s="105">
        <v>4</v>
      </c>
      <c r="C86" s="120" t="s">
        <v>227</v>
      </c>
      <c r="D86" s="106" t="s">
        <v>171</v>
      </c>
      <c r="E86" s="106" t="s">
        <v>202</v>
      </c>
      <c r="F86" s="92">
        <v>58287.34</v>
      </c>
      <c r="G86" s="32">
        <v>45958.87</v>
      </c>
      <c r="H86" s="141">
        <f t="shared" si="37"/>
        <v>104246.20999999999</v>
      </c>
      <c r="I86" s="31">
        <v>56770.34</v>
      </c>
      <c r="J86" s="32">
        <v>35116.870000000003</v>
      </c>
      <c r="K86" s="141">
        <f t="shared" si="25"/>
        <v>91887.209999999992</v>
      </c>
      <c r="L86" s="31">
        <v>56770.34</v>
      </c>
      <c r="M86" s="32">
        <v>36362.870000000003</v>
      </c>
      <c r="N86" s="14">
        <f t="shared" si="7"/>
        <v>93133.209999999992</v>
      </c>
      <c r="O86" s="31">
        <v>56770.34</v>
      </c>
      <c r="P86" s="32">
        <v>39155.870000000003</v>
      </c>
      <c r="Q86" s="14">
        <f t="shared" si="8"/>
        <v>95926.209999999992</v>
      </c>
      <c r="R86" s="31">
        <v>56770.34</v>
      </c>
      <c r="S86" s="32">
        <v>39142.870000000003</v>
      </c>
      <c r="T86" s="14">
        <f t="shared" si="9"/>
        <v>95913.209999999992</v>
      </c>
      <c r="U86" s="31">
        <v>56770.34</v>
      </c>
      <c r="V86" s="32">
        <v>34291.870000000003</v>
      </c>
      <c r="W86" s="13">
        <f t="shared" si="10"/>
        <v>91062.209999999992</v>
      </c>
      <c r="X86" s="31">
        <v>109585.28</v>
      </c>
      <c r="Y86" s="32">
        <v>74238.64</v>
      </c>
      <c r="Z86" s="13">
        <f t="shared" si="27"/>
        <v>183823.91999999998</v>
      </c>
      <c r="AA86" s="31">
        <v>0</v>
      </c>
      <c r="AB86" s="32"/>
      <c r="AC86" s="14">
        <f t="shared" si="11"/>
        <v>0</v>
      </c>
      <c r="AD86" s="31">
        <v>65202.58</v>
      </c>
      <c r="AE86" s="32">
        <v>34232.870000000003</v>
      </c>
      <c r="AF86" s="14">
        <f t="shared" si="12"/>
        <v>99435.450000000012</v>
      </c>
      <c r="AG86" s="31">
        <v>64213.58</v>
      </c>
      <c r="AH86" s="32">
        <v>52740.75</v>
      </c>
      <c r="AI86" s="14">
        <f t="shared" si="13"/>
        <v>116954.33</v>
      </c>
      <c r="AJ86" s="31">
        <v>64107.53</v>
      </c>
      <c r="AK86" s="32">
        <v>41098.75</v>
      </c>
      <c r="AL86" s="14">
        <f t="shared" si="14"/>
        <v>105206.28</v>
      </c>
      <c r="AM86" s="31">
        <v>61905.58</v>
      </c>
      <c r="AN86" s="32">
        <v>36535.75</v>
      </c>
      <c r="AO86" s="14">
        <f t="shared" si="15"/>
        <v>98441.33</v>
      </c>
      <c r="AP86" s="17">
        <f t="shared" si="59"/>
        <v>707153.59</v>
      </c>
      <c r="AQ86" s="19">
        <f t="shared" si="60"/>
        <v>468875.98</v>
      </c>
      <c r="AR86" s="10">
        <f t="shared" si="54"/>
        <v>1176029.5699999998</v>
      </c>
      <c r="AS86" s="202">
        <f t="shared" si="55"/>
        <v>57276.006666666661</v>
      </c>
      <c r="AT86" s="142"/>
      <c r="AU86" s="295" t="e">
        <f t="shared" si="56"/>
        <v>#DIV/0!</v>
      </c>
      <c r="AV86" s="214">
        <f t="shared" si="57"/>
        <v>57023.173333333318</v>
      </c>
      <c r="AW86" s="214"/>
      <c r="AX86" s="214" t="e">
        <f t="shared" si="33"/>
        <v>#DIV/0!</v>
      </c>
      <c r="AY86" s="234">
        <f>(F86+I86+L86+O86+R86+U86+X86+AA86+AD86)/8</f>
        <v>64615.862499999996</v>
      </c>
      <c r="AZ86" s="238"/>
      <c r="BA86" s="238" t="e">
        <f t="shared" si="34"/>
        <v>#DIV/0!</v>
      </c>
      <c r="BB86" s="13">
        <f>AP86/11</f>
        <v>64286.689999999995</v>
      </c>
      <c r="BC86" s="10">
        <v>66577.22</v>
      </c>
      <c r="BD86" s="55">
        <f t="shared" si="35"/>
        <v>0.96559589000562041</v>
      </c>
      <c r="BE86" s="146"/>
      <c r="BF86" s="4"/>
      <c r="BG86" s="4"/>
      <c r="BH86" s="4"/>
      <c r="BI86" s="50">
        <f t="shared" si="61"/>
        <v>58929.465833333328</v>
      </c>
      <c r="BJ86" s="50">
        <f t="shared" si="63"/>
        <v>5357.2241666666669</v>
      </c>
      <c r="BK86" s="4"/>
      <c r="BL86" s="4"/>
    </row>
    <row r="87" spans="1:64" ht="22.8" customHeight="1" thickBot="1">
      <c r="A87" s="481" t="s">
        <v>78</v>
      </c>
      <c r="B87" s="95">
        <v>1</v>
      </c>
      <c r="C87" s="15" t="s">
        <v>79</v>
      </c>
      <c r="D87" s="16" t="s">
        <v>93</v>
      </c>
      <c r="E87" s="15"/>
      <c r="F87" s="41">
        <v>92583.02</v>
      </c>
      <c r="G87" s="19"/>
      <c r="H87" s="139">
        <f t="shared" si="37"/>
        <v>92583.02</v>
      </c>
      <c r="I87" s="17">
        <v>112422.23</v>
      </c>
      <c r="J87" s="19"/>
      <c r="K87" s="139">
        <f t="shared" si="25"/>
        <v>112422.23</v>
      </c>
      <c r="L87" s="17">
        <v>112422.23</v>
      </c>
      <c r="M87" s="19"/>
      <c r="N87" s="10">
        <f t="shared" ref="N87:N107" si="64">L87+M87</f>
        <v>112422.23</v>
      </c>
      <c r="O87" s="17">
        <v>106848.92</v>
      </c>
      <c r="P87" s="19"/>
      <c r="Q87" s="10">
        <f t="shared" ref="Q87:Q107" si="65">O87+P87</f>
        <v>106848.92</v>
      </c>
      <c r="R87" s="17">
        <v>104330.74</v>
      </c>
      <c r="S87" s="19"/>
      <c r="T87" s="10">
        <f t="shared" ref="T87:T107" si="66">R87+S87</f>
        <v>104330.74</v>
      </c>
      <c r="U87" s="17">
        <v>104330.74</v>
      </c>
      <c r="V87" s="19"/>
      <c r="W87" s="10">
        <f t="shared" ref="W87:W107" si="67">U87+V87</f>
        <v>104330.74</v>
      </c>
      <c r="X87" s="17">
        <v>104283.55</v>
      </c>
      <c r="Y87" s="19"/>
      <c r="Z87" s="13">
        <f t="shared" si="27"/>
        <v>104283.55</v>
      </c>
      <c r="AA87" s="17">
        <v>114405.75</v>
      </c>
      <c r="AB87" s="19"/>
      <c r="AC87" s="10">
        <f t="shared" ref="AC87:AC107" si="68">AA87+AB87</f>
        <v>114405.75</v>
      </c>
      <c r="AD87" s="17">
        <v>114051.29</v>
      </c>
      <c r="AE87" s="19"/>
      <c r="AF87" s="10">
        <f t="shared" ref="AF87:AF107" si="69">AD87+AE87</f>
        <v>114051.29</v>
      </c>
      <c r="AG87" s="17">
        <v>114251.67</v>
      </c>
      <c r="AH87" s="19"/>
      <c r="AI87" s="10">
        <f t="shared" ref="AI87:AI107" si="70">AG87+AH87</f>
        <v>114251.67</v>
      </c>
      <c r="AJ87" s="17">
        <v>114544.33</v>
      </c>
      <c r="AK87" s="19"/>
      <c r="AL87" s="10">
        <f t="shared" ref="AL87:AL107" si="71">AJ87+AK87</f>
        <v>114544.33</v>
      </c>
      <c r="AM87" s="17">
        <v>114251.67</v>
      </c>
      <c r="AN87" s="19"/>
      <c r="AO87" s="10">
        <f t="shared" ref="AO87:AO107" si="72">AM87+AN87</f>
        <v>114251.67</v>
      </c>
      <c r="AP87" s="17">
        <f t="shared" si="59"/>
        <v>1308726.1400000001</v>
      </c>
      <c r="AQ87" s="19">
        <f t="shared" si="60"/>
        <v>0</v>
      </c>
      <c r="AR87" s="10">
        <f t="shared" si="54"/>
        <v>1308726.1400000001</v>
      </c>
      <c r="AS87" s="198">
        <f t="shared" si="55"/>
        <v>105809.15999999999</v>
      </c>
      <c r="AT87" s="139"/>
      <c r="AU87" s="288" t="e">
        <f t="shared" si="56"/>
        <v>#DIV/0!</v>
      </c>
      <c r="AV87" s="210">
        <f t="shared" si="57"/>
        <v>105489.64666666667</v>
      </c>
      <c r="AW87" s="210"/>
      <c r="AX87" s="210" t="e">
        <f t="shared" si="33"/>
        <v>#DIV/0!</v>
      </c>
      <c r="AY87" s="234">
        <f t="shared" si="58"/>
        <v>107297.60777777778</v>
      </c>
      <c r="AZ87" s="234"/>
      <c r="BA87" s="234" t="e">
        <f t="shared" si="34"/>
        <v>#DIV/0!</v>
      </c>
      <c r="BB87" s="10">
        <f t="shared" si="62"/>
        <v>109060.51166666667</v>
      </c>
      <c r="BC87" s="10">
        <v>47041.48</v>
      </c>
      <c r="BD87" s="65">
        <f t="shared" si="35"/>
        <v>2.3183903156675059</v>
      </c>
      <c r="BE87" s="145"/>
      <c r="BF87" s="4"/>
      <c r="BG87" s="4"/>
      <c r="BH87" s="4"/>
      <c r="BI87" s="50">
        <f t="shared" si="61"/>
        <v>109060.51166666667</v>
      </c>
      <c r="BJ87" s="50">
        <f t="shared" si="63"/>
        <v>0</v>
      </c>
      <c r="BK87" s="4"/>
      <c r="BL87" s="4"/>
    </row>
    <row r="88" spans="1:64" ht="24" customHeight="1" thickBot="1">
      <c r="A88" s="475"/>
      <c r="B88" s="105">
        <v>2</v>
      </c>
      <c r="C88" s="106" t="s">
        <v>270</v>
      </c>
      <c r="D88" s="106" t="s">
        <v>80</v>
      </c>
      <c r="E88" s="106"/>
      <c r="F88" s="81">
        <v>83346.16</v>
      </c>
      <c r="G88" s="32"/>
      <c r="H88" s="142">
        <f t="shared" si="37"/>
        <v>83346.16</v>
      </c>
      <c r="I88" s="31">
        <v>84346.16</v>
      </c>
      <c r="J88" s="32"/>
      <c r="K88" s="142">
        <f t="shared" si="25"/>
        <v>84346.16</v>
      </c>
      <c r="L88" s="42">
        <v>84346.16</v>
      </c>
      <c r="M88" s="44"/>
      <c r="N88" s="13">
        <f t="shared" si="64"/>
        <v>84346.16</v>
      </c>
      <c r="O88" s="42">
        <v>87346.16</v>
      </c>
      <c r="P88" s="44"/>
      <c r="Q88" s="346">
        <f t="shared" si="65"/>
        <v>87346.16</v>
      </c>
      <c r="R88" s="17">
        <v>87346.16</v>
      </c>
      <c r="S88" s="44"/>
      <c r="T88" s="12">
        <f t="shared" si="66"/>
        <v>87346.16</v>
      </c>
      <c r="U88" s="42">
        <v>85422.83</v>
      </c>
      <c r="V88" s="44"/>
      <c r="W88" s="13">
        <f>U88+V88</f>
        <v>85422.83</v>
      </c>
      <c r="X88" s="42">
        <v>82227.42</v>
      </c>
      <c r="Y88" s="44"/>
      <c r="Z88" s="13">
        <f t="shared" si="27"/>
        <v>82227.42</v>
      </c>
      <c r="AA88" s="42">
        <v>87346.16</v>
      </c>
      <c r="AB88" s="44"/>
      <c r="AC88" s="13">
        <f>AA88+AB88</f>
        <v>87346.16</v>
      </c>
      <c r="AD88" s="42">
        <v>0</v>
      </c>
      <c r="AE88" s="44"/>
      <c r="AF88" s="13">
        <f>AD88+AE88</f>
        <v>0</v>
      </c>
      <c r="AG88" s="42">
        <v>0</v>
      </c>
      <c r="AH88" s="44"/>
      <c r="AI88" s="13">
        <f>AG88+AH88</f>
        <v>0</v>
      </c>
      <c r="AJ88" s="42">
        <v>0</v>
      </c>
      <c r="AK88" s="44"/>
      <c r="AL88" s="13">
        <f>AJ88+AK88</f>
        <v>0</v>
      </c>
      <c r="AM88" s="42">
        <v>0</v>
      </c>
      <c r="AN88" s="44"/>
      <c r="AO88" s="13">
        <f>AM88+AN88</f>
        <v>0</v>
      </c>
      <c r="AP88" s="17">
        <f t="shared" si="59"/>
        <v>681727.21000000008</v>
      </c>
      <c r="AQ88" s="19">
        <f t="shared" si="60"/>
        <v>0</v>
      </c>
      <c r="AR88" s="13">
        <f>AP88+AQ88</f>
        <v>681727.21000000008</v>
      </c>
      <c r="AS88" s="201">
        <f>(F88+I88+L88)/3</f>
        <v>84012.826666666675</v>
      </c>
      <c r="AT88" s="141"/>
      <c r="AU88" s="294" t="e">
        <f>AS88/AT88</f>
        <v>#DIV/0!</v>
      </c>
      <c r="AV88" s="216">
        <f>(F88+I88+L88+O88+R88+U88)/6</f>
        <v>85358.938333333339</v>
      </c>
      <c r="AW88" s="213"/>
      <c r="AX88" s="213" t="e">
        <f>AV88/AW88</f>
        <v>#DIV/0!</v>
      </c>
      <c r="AY88" s="236">
        <f>(F88+I88+L88+O88+R88+U88+X88+AA88+AD88)/8</f>
        <v>85215.90125000001</v>
      </c>
      <c r="AZ88" s="235"/>
      <c r="BA88" s="235" t="e">
        <f>AY88/AZ88</f>
        <v>#DIV/0!</v>
      </c>
      <c r="BB88" s="13">
        <f>AP88/8</f>
        <v>85215.90125000001</v>
      </c>
      <c r="BC88" s="10">
        <v>47041.48</v>
      </c>
      <c r="BD88" s="51">
        <f>BB88/BC88</f>
        <v>1.8115055319262916</v>
      </c>
      <c r="BE88" s="146"/>
      <c r="BF88" s="4"/>
      <c r="BG88" s="4"/>
      <c r="BH88" s="4"/>
      <c r="BI88" s="50">
        <f t="shared" si="61"/>
        <v>56810.600833333338</v>
      </c>
      <c r="BJ88" s="50">
        <f>BB88-BI88</f>
        <v>28405.300416666672</v>
      </c>
      <c r="BK88" s="4"/>
      <c r="BL88" s="4"/>
    </row>
    <row r="89" spans="1:64" ht="28.8" customHeight="1" thickBot="1">
      <c r="A89" s="476"/>
      <c r="B89" s="108">
        <v>3</v>
      </c>
      <c r="C89" s="110" t="s">
        <v>203</v>
      </c>
      <c r="D89" s="109" t="s">
        <v>204</v>
      </c>
      <c r="E89" s="110"/>
      <c r="F89" s="67">
        <v>25008.01</v>
      </c>
      <c r="G89" s="44"/>
      <c r="H89" s="154">
        <f t="shared" si="37"/>
        <v>25008.01</v>
      </c>
      <c r="I89" s="42">
        <v>25008.01</v>
      </c>
      <c r="J89" s="44"/>
      <c r="K89" s="154">
        <f t="shared" si="25"/>
        <v>25008.01</v>
      </c>
      <c r="L89" s="27">
        <v>25008.01</v>
      </c>
      <c r="M89" s="29"/>
      <c r="N89" s="13">
        <f t="shared" si="64"/>
        <v>25008.01</v>
      </c>
      <c r="O89" s="27">
        <v>25008.01</v>
      </c>
      <c r="P89" s="29"/>
      <c r="Q89" s="164">
        <f t="shared" si="65"/>
        <v>25008.01</v>
      </c>
      <c r="R89" s="272">
        <v>25008.01</v>
      </c>
      <c r="S89" s="29"/>
      <c r="T89" s="13">
        <f t="shared" si="66"/>
        <v>25008.01</v>
      </c>
      <c r="U89" s="27">
        <v>25008.01</v>
      </c>
      <c r="V89" s="29"/>
      <c r="W89" s="13">
        <f t="shared" si="67"/>
        <v>25008.01</v>
      </c>
      <c r="X89" s="27">
        <v>27624.41</v>
      </c>
      <c r="Y89" s="29"/>
      <c r="Z89" s="13">
        <f t="shared" si="27"/>
        <v>27624.41</v>
      </c>
      <c r="AA89" s="27">
        <v>26029.57</v>
      </c>
      <c r="AB89" s="29"/>
      <c r="AC89" s="14">
        <f t="shared" si="68"/>
        <v>26029.57</v>
      </c>
      <c r="AD89" s="27">
        <v>25004.62</v>
      </c>
      <c r="AE89" s="29"/>
      <c r="AF89" s="14">
        <f t="shared" si="69"/>
        <v>25004.62</v>
      </c>
      <c r="AG89" s="27">
        <v>25630.86</v>
      </c>
      <c r="AH89" s="29"/>
      <c r="AI89" s="14">
        <f t="shared" si="70"/>
        <v>25630.86</v>
      </c>
      <c r="AJ89" s="27">
        <v>23821.26</v>
      </c>
      <c r="AK89" s="29"/>
      <c r="AL89" s="14">
        <f t="shared" si="71"/>
        <v>23821.26</v>
      </c>
      <c r="AM89" s="27">
        <v>26957.17</v>
      </c>
      <c r="AN89" s="29"/>
      <c r="AO89" s="14">
        <f t="shared" si="72"/>
        <v>26957.17</v>
      </c>
      <c r="AP89" s="17">
        <f t="shared" si="59"/>
        <v>305115.95</v>
      </c>
      <c r="AQ89" s="19">
        <f t="shared" si="60"/>
        <v>0</v>
      </c>
      <c r="AR89" s="14">
        <f t="shared" si="54"/>
        <v>305115.95</v>
      </c>
      <c r="AS89" s="202">
        <f t="shared" si="55"/>
        <v>25008.01</v>
      </c>
      <c r="AT89" s="142"/>
      <c r="AU89" s="295" t="e">
        <f t="shared" si="56"/>
        <v>#DIV/0!</v>
      </c>
      <c r="AV89" s="216">
        <f>(F89+I89+L89+O89+R89+U89)/6</f>
        <v>25008.01</v>
      </c>
      <c r="AW89" s="214"/>
      <c r="AX89" s="214" t="e">
        <f t="shared" si="33"/>
        <v>#DIV/0!</v>
      </c>
      <c r="AY89" s="238">
        <f>(F89+I89+L89+O89+R89+U89+X89+AA89+AD89)/9</f>
        <v>25411.851111111111</v>
      </c>
      <c r="AZ89" s="238"/>
      <c r="BA89" s="238" t="e">
        <f t="shared" si="34"/>
        <v>#DIV/0!</v>
      </c>
      <c r="BB89" s="14">
        <f>AP89/10</f>
        <v>30511.595000000001</v>
      </c>
      <c r="BC89" s="10">
        <v>47041.48</v>
      </c>
      <c r="BD89" s="51">
        <f t="shared" si="35"/>
        <v>0.6486104391273404</v>
      </c>
      <c r="BE89" s="146"/>
      <c r="BF89" s="4"/>
      <c r="BG89" s="4"/>
      <c r="BH89" s="4"/>
      <c r="BI89" s="50">
        <f t="shared" si="61"/>
        <v>25426.329166666666</v>
      </c>
      <c r="BJ89" s="50">
        <f t="shared" si="63"/>
        <v>5085.2658333333347</v>
      </c>
      <c r="BK89" s="4"/>
      <c r="BL89" s="4"/>
    </row>
    <row r="90" spans="1:64" ht="48.75" customHeight="1" thickBot="1">
      <c r="A90" s="481" t="s">
        <v>214</v>
      </c>
      <c r="B90" s="99">
        <v>1</v>
      </c>
      <c r="C90" s="350" t="s">
        <v>172</v>
      </c>
      <c r="D90" s="306" t="s">
        <v>110</v>
      </c>
      <c r="E90" s="323"/>
      <c r="F90" s="80">
        <v>73776.210000000006</v>
      </c>
      <c r="G90" s="36"/>
      <c r="H90" s="154">
        <f t="shared" si="37"/>
        <v>73776.210000000006</v>
      </c>
      <c r="I90" s="34">
        <v>75052.7</v>
      </c>
      <c r="J90" s="36"/>
      <c r="K90" s="140">
        <f t="shared" ref="K90:K108" si="73">I90+J90</f>
        <v>75052.7</v>
      </c>
      <c r="L90" s="60">
        <v>73776.210000000006</v>
      </c>
      <c r="M90" s="62"/>
      <c r="N90" s="13">
        <f t="shared" si="64"/>
        <v>73776.210000000006</v>
      </c>
      <c r="O90" s="60">
        <v>72255.53</v>
      </c>
      <c r="P90" s="62"/>
      <c r="Q90" s="63">
        <f t="shared" si="65"/>
        <v>72255.53</v>
      </c>
      <c r="R90" s="60">
        <v>73134.77</v>
      </c>
      <c r="S90" s="62"/>
      <c r="T90" s="63">
        <f t="shared" si="66"/>
        <v>73134.77</v>
      </c>
      <c r="U90" s="60">
        <v>72255.53</v>
      </c>
      <c r="V90" s="62"/>
      <c r="W90" s="63">
        <f t="shared" si="67"/>
        <v>72255.53</v>
      </c>
      <c r="X90" s="60">
        <v>71351.509999999995</v>
      </c>
      <c r="Y90" s="62"/>
      <c r="Z90" s="13">
        <f t="shared" si="27"/>
        <v>71351.509999999995</v>
      </c>
      <c r="AA90" s="60">
        <v>82172.05</v>
      </c>
      <c r="AB90" s="62"/>
      <c r="AC90" s="33">
        <f t="shared" si="68"/>
        <v>82172.05</v>
      </c>
      <c r="AD90" s="60">
        <v>74693.25</v>
      </c>
      <c r="AE90" s="62"/>
      <c r="AF90" s="33">
        <f t="shared" si="69"/>
        <v>74693.25</v>
      </c>
      <c r="AG90" s="60">
        <v>70879.34</v>
      </c>
      <c r="AH90" s="62"/>
      <c r="AI90" s="33">
        <f t="shared" si="70"/>
        <v>70879.34</v>
      </c>
      <c r="AJ90" s="60">
        <v>74758.39</v>
      </c>
      <c r="AK90" s="61"/>
      <c r="AL90" s="63">
        <f t="shared" si="71"/>
        <v>74758.39</v>
      </c>
      <c r="AM90" s="60">
        <v>73247.23</v>
      </c>
      <c r="AN90" s="62"/>
      <c r="AO90" s="63">
        <f t="shared" si="72"/>
        <v>73247.23</v>
      </c>
      <c r="AP90" s="17">
        <f t="shared" si="59"/>
        <v>887352.72000000009</v>
      </c>
      <c r="AQ90" s="19">
        <f t="shared" si="60"/>
        <v>0</v>
      </c>
      <c r="AR90" s="13">
        <f t="shared" si="54"/>
        <v>887352.72000000009</v>
      </c>
      <c r="AS90" s="203">
        <f t="shared" si="55"/>
        <v>74201.706666666665</v>
      </c>
      <c r="AT90" s="154"/>
      <c r="AU90" s="294" t="e">
        <f t="shared" si="56"/>
        <v>#DIV/0!</v>
      </c>
      <c r="AV90" s="216">
        <f t="shared" si="57"/>
        <v>73375.15833333334</v>
      </c>
      <c r="AW90" s="216"/>
      <c r="AX90" s="216" t="e">
        <f t="shared" ref="AX90:AX96" si="74">AV90/AW90</f>
        <v>#DIV/0!</v>
      </c>
      <c r="AY90" s="236">
        <f t="shared" si="58"/>
        <v>74274.195555555576</v>
      </c>
      <c r="AZ90" s="236"/>
      <c r="BA90" s="236" t="e">
        <f t="shared" ref="BA90:BA96" si="75">AY90/AZ90</f>
        <v>#DIV/0!</v>
      </c>
      <c r="BB90" s="13">
        <f>AP90/12</f>
        <v>73946.060000000012</v>
      </c>
      <c r="BC90" s="33">
        <v>36738.74</v>
      </c>
      <c r="BD90" s="82">
        <f>BB90/BC91</f>
        <v>2.0127543840643423</v>
      </c>
      <c r="BE90" s="145"/>
      <c r="BF90" s="46"/>
      <c r="BG90" s="4"/>
      <c r="BH90" s="4"/>
      <c r="BI90" s="50">
        <f t="shared" si="61"/>
        <v>73946.060000000012</v>
      </c>
      <c r="BJ90" s="50">
        <f>BB90-BI90</f>
        <v>0</v>
      </c>
      <c r="BK90" s="4"/>
      <c r="BL90" s="4"/>
    </row>
    <row r="91" spans="1:64" ht="48.75" customHeight="1" thickBot="1">
      <c r="A91" s="476"/>
      <c r="B91" s="99">
        <v>2</v>
      </c>
      <c r="C91" s="126" t="s">
        <v>205</v>
      </c>
      <c r="D91" s="349" t="s">
        <v>155</v>
      </c>
      <c r="E91" s="332" t="s">
        <v>259</v>
      </c>
      <c r="F91" s="272">
        <v>43795.65</v>
      </c>
      <c r="G91" s="272">
        <v>34899.919999999998</v>
      </c>
      <c r="H91" s="316">
        <f t="shared" si="37"/>
        <v>78695.570000000007</v>
      </c>
      <c r="I91" s="272">
        <v>44803.86</v>
      </c>
      <c r="J91" s="272">
        <v>34389.919999999998</v>
      </c>
      <c r="K91" s="316">
        <f t="shared" si="73"/>
        <v>79193.78</v>
      </c>
      <c r="L91" s="272">
        <v>43795.65</v>
      </c>
      <c r="M91" s="272">
        <v>34389.919999999998</v>
      </c>
      <c r="N91" s="303">
        <f t="shared" si="64"/>
        <v>78185.570000000007</v>
      </c>
      <c r="O91" s="272">
        <v>44795.65</v>
      </c>
      <c r="P91" s="272">
        <v>44389.919999999998</v>
      </c>
      <c r="Q91" s="347">
        <f t="shared" si="65"/>
        <v>89185.57</v>
      </c>
      <c r="R91" s="272">
        <v>45803.86</v>
      </c>
      <c r="S91" s="272">
        <v>39389.919999999998</v>
      </c>
      <c r="T91" s="163">
        <f t="shared" si="66"/>
        <v>85193.78</v>
      </c>
      <c r="U91" s="272">
        <v>44795.65</v>
      </c>
      <c r="V91" s="272">
        <v>32521.52</v>
      </c>
      <c r="W91" s="163">
        <f t="shared" si="67"/>
        <v>77317.17</v>
      </c>
      <c r="X91" s="272">
        <v>46339.42</v>
      </c>
      <c r="Y91" s="272">
        <v>38275.08</v>
      </c>
      <c r="Z91" s="303">
        <f t="shared" si="27"/>
        <v>84614.5</v>
      </c>
      <c r="AA91" s="272">
        <v>43615.360000000001</v>
      </c>
      <c r="AB91" s="272">
        <v>35301.760000000002</v>
      </c>
      <c r="AC91" s="163">
        <f t="shared" si="68"/>
        <v>78917.119999999995</v>
      </c>
      <c r="AD91" s="81">
        <v>0</v>
      </c>
      <c r="AE91" s="272">
        <v>0</v>
      </c>
      <c r="AF91" s="163">
        <f t="shared" si="69"/>
        <v>0</v>
      </c>
      <c r="AG91" s="272">
        <v>43124.63</v>
      </c>
      <c r="AH91" s="272">
        <v>23550.36</v>
      </c>
      <c r="AI91" s="163">
        <f t="shared" si="70"/>
        <v>66674.989999999991</v>
      </c>
      <c r="AJ91" s="272">
        <v>37729.629999999997</v>
      </c>
      <c r="AK91" s="272">
        <v>26473.47</v>
      </c>
      <c r="AL91" s="163">
        <f t="shared" si="71"/>
        <v>64203.1</v>
      </c>
      <c r="AM91" s="272">
        <v>39919.629999999997</v>
      </c>
      <c r="AN91" s="272">
        <v>23955.09</v>
      </c>
      <c r="AO91" s="163">
        <f t="shared" si="72"/>
        <v>63874.720000000001</v>
      </c>
      <c r="AP91" s="17">
        <f t="shared" si="59"/>
        <v>478518.99</v>
      </c>
      <c r="AQ91" s="19">
        <f t="shared" si="60"/>
        <v>367536.87999999995</v>
      </c>
      <c r="AR91" s="13">
        <f t="shared" si="54"/>
        <v>846055.86999999988</v>
      </c>
      <c r="AS91" s="203">
        <f t="shared" si="55"/>
        <v>44131.72</v>
      </c>
      <c r="AT91" s="174"/>
      <c r="AU91" s="294" t="e">
        <f t="shared" si="56"/>
        <v>#DIV/0!</v>
      </c>
      <c r="AV91" s="216">
        <f t="shared" si="57"/>
        <v>44631.72</v>
      </c>
      <c r="AW91" s="215"/>
      <c r="AX91" s="216" t="e">
        <f t="shared" si="74"/>
        <v>#DIV/0!</v>
      </c>
      <c r="AY91" s="236">
        <f>(F91+I91+L91+O91+R91+U91+X91+AA91+AD91)/9</f>
        <v>39749.455555555556</v>
      </c>
      <c r="AZ91" s="239"/>
      <c r="BA91" s="236" t="e">
        <f t="shared" si="75"/>
        <v>#DIV/0!</v>
      </c>
      <c r="BB91" s="13">
        <f>AP91/12</f>
        <v>39876.582499999997</v>
      </c>
      <c r="BC91" s="320">
        <v>36738.74</v>
      </c>
      <c r="BD91" s="321">
        <f>BB91/BC92</f>
        <v>0.6300163505466192</v>
      </c>
      <c r="BE91" s="145"/>
      <c r="BF91" s="46"/>
      <c r="BG91" s="4"/>
      <c r="BH91" s="4"/>
      <c r="BI91" s="50"/>
      <c r="BJ91" s="50"/>
      <c r="BK91" s="4"/>
      <c r="BL91" s="4"/>
    </row>
    <row r="92" spans="1:64" ht="30.75" customHeight="1" thickBot="1">
      <c r="A92" s="475" t="s">
        <v>88</v>
      </c>
      <c r="B92" s="112">
        <v>1</v>
      </c>
      <c r="C92" s="103" t="s">
        <v>89</v>
      </c>
      <c r="D92" s="103" t="s">
        <v>83</v>
      </c>
      <c r="E92" s="333"/>
      <c r="F92" s="272">
        <v>104680.66</v>
      </c>
      <c r="G92" s="272"/>
      <c r="H92" s="328">
        <f>F92+G92</f>
        <v>104680.66</v>
      </c>
      <c r="I92" s="272">
        <v>97035.41</v>
      </c>
      <c r="J92" s="272"/>
      <c r="K92" s="328">
        <f t="shared" si="73"/>
        <v>97035.41</v>
      </c>
      <c r="L92" s="272">
        <v>100042.12</v>
      </c>
      <c r="M92" s="272"/>
      <c r="N92" s="303">
        <f t="shared" si="64"/>
        <v>100042.12</v>
      </c>
      <c r="O92" s="272">
        <v>91364.99</v>
      </c>
      <c r="P92" s="272"/>
      <c r="Q92" s="348">
        <f t="shared" si="65"/>
        <v>91364.99</v>
      </c>
      <c r="R92" s="272">
        <v>97938.8</v>
      </c>
      <c r="S92" s="272"/>
      <c r="T92" s="163">
        <f t="shared" si="66"/>
        <v>97938.8</v>
      </c>
      <c r="U92" s="272">
        <v>97938.8</v>
      </c>
      <c r="V92" s="272"/>
      <c r="W92" s="163">
        <f t="shared" si="67"/>
        <v>97938.8</v>
      </c>
      <c r="X92" s="272">
        <v>109497.96</v>
      </c>
      <c r="Y92" s="272"/>
      <c r="Z92" s="303">
        <f t="shared" si="27"/>
        <v>109497.96</v>
      </c>
      <c r="AA92" s="272">
        <v>106695.01</v>
      </c>
      <c r="AB92" s="272"/>
      <c r="AC92" s="163">
        <f t="shared" si="68"/>
        <v>106695.01</v>
      </c>
      <c r="AD92" s="66">
        <v>99564.81</v>
      </c>
      <c r="AE92" s="29"/>
      <c r="AF92" s="13">
        <f t="shared" si="69"/>
        <v>99564.81</v>
      </c>
      <c r="AG92" s="27">
        <v>95061.34</v>
      </c>
      <c r="AH92" s="29"/>
      <c r="AI92" s="13">
        <f t="shared" si="70"/>
        <v>95061.34</v>
      </c>
      <c r="AJ92" s="27">
        <v>106241.09</v>
      </c>
      <c r="AK92" s="28"/>
      <c r="AL92" s="13">
        <f t="shared" si="71"/>
        <v>106241.09</v>
      </c>
      <c r="AM92" s="27">
        <v>97526.24</v>
      </c>
      <c r="AN92" s="29"/>
      <c r="AO92" s="13">
        <f t="shared" si="72"/>
        <v>97526.24</v>
      </c>
      <c r="AP92" s="17">
        <f t="shared" si="59"/>
        <v>1203587.23</v>
      </c>
      <c r="AQ92" s="19">
        <f t="shared" si="60"/>
        <v>0</v>
      </c>
      <c r="AR92" s="10">
        <f t="shared" si="54"/>
        <v>1203587.23</v>
      </c>
      <c r="AS92" s="198">
        <f t="shared" si="55"/>
        <v>100586.06333333334</v>
      </c>
      <c r="AT92" s="139"/>
      <c r="AU92" s="288" t="e">
        <f t="shared" si="56"/>
        <v>#DIV/0!</v>
      </c>
      <c r="AV92" s="210">
        <f t="shared" si="57"/>
        <v>98166.796666666676</v>
      </c>
      <c r="AW92" s="210"/>
      <c r="AX92" s="210" t="e">
        <f t="shared" si="74"/>
        <v>#DIV/0!</v>
      </c>
      <c r="AY92" s="234">
        <f t="shared" si="58"/>
        <v>100528.7288888889</v>
      </c>
      <c r="AZ92" s="234"/>
      <c r="BA92" s="234" t="e">
        <f t="shared" si="75"/>
        <v>#DIV/0!</v>
      </c>
      <c r="BB92" s="10">
        <f>AP92/12</f>
        <v>100298.93583333334</v>
      </c>
      <c r="BC92" s="13">
        <v>63294.52</v>
      </c>
      <c r="BD92" s="51">
        <f t="shared" si="35"/>
        <v>1.5846385411143546</v>
      </c>
      <c r="BE92" s="145"/>
      <c r="BF92" s="4"/>
      <c r="BG92" s="4"/>
      <c r="BH92" s="168" t="e">
        <f>BF92/BG92</f>
        <v>#DIV/0!</v>
      </c>
      <c r="BI92" s="50">
        <f t="shared" si="61"/>
        <v>100298.93583333334</v>
      </c>
      <c r="BJ92" s="50">
        <f>BB92-BI92</f>
        <v>0</v>
      </c>
      <c r="BK92" s="4"/>
      <c r="BL92" s="4"/>
    </row>
    <row r="93" spans="1:64" ht="30.75" customHeight="1" thickBot="1">
      <c r="A93" s="475"/>
      <c r="B93" s="102">
        <v>2</v>
      </c>
      <c r="C93" s="122" t="s">
        <v>215</v>
      </c>
      <c r="D93" s="106" t="s">
        <v>111</v>
      </c>
      <c r="E93" s="122"/>
      <c r="F93" s="81">
        <v>53202.94</v>
      </c>
      <c r="G93" s="59"/>
      <c r="H93" s="141">
        <f>F93+G93</f>
        <v>53202.94</v>
      </c>
      <c r="I93" s="80">
        <v>0</v>
      </c>
      <c r="J93" s="29"/>
      <c r="K93" s="141">
        <f t="shared" si="73"/>
        <v>0</v>
      </c>
      <c r="L93" s="27">
        <v>0</v>
      </c>
      <c r="M93" s="29"/>
      <c r="N93" s="14">
        <f t="shared" si="64"/>
        <v>0</v>
      </c>
      <c r="O93" s="27">
        <v>0</v>
      </c>
      <c r="P93" s="29"/>
      <c r="Q93" s="14">
        <f t="shared" si="65"/>
        <v>0</v>
      </c>
      <c r="R93" s="34">
        <v>0</v>
      </c>
      <c r="S93" s="29"/>
      <c r="T93" s="14">
        <f t="shared" si="66"/>
        <v>0</v>
      </c>
      <c r="U93" s="27">
        <v>0</v>
      </c>
      <c r="V93" s="29"/>
      <c r="W93" s="13">
        <f t="shared" si="67"/>
        <v>0</v>
      </c>
      <c r="X93" s="27">
        <v>0</v>
      </c>
      <c r="Y93" s="29"/>
      <c r="Z93" s="13">
        <f t="shared" si="27"/>
        <v>0</v>
      </c>
      <c r="AA93" s="27"/>
      <c r="AB93" s="29"/>
      <c r="AC93" s="14">
        <f t="shared" si="68"/>
        <v>0</v>
      </c>
      <c r="AD93" s="27">
        <v>0</v>
      </c>
      <c r="AE93" s="29"/>
      <c r="AF93" s="14">
        <f t="shared" si="69"/>
        <v>0</v>
      </c>
      <c r="AG93" s="27">
        <v>0</v>
      </c>
      <c r="AH93" s="29"/>
      <c r="AI93" s="14">
        <f t="shared" si="70"/>
        <v>0</v>
      </c>
      <c r="AJ93" s="27">
        <v>0</v>
      </c>
      <c r="AK93" s="28"/>
      <c r="AL93" s="14">
        <f t="shared" si="71"/>
        <v>0</v>
      </c>
      <c r="AM93" s="27">
        <v>0</v>
      </c>
      <c r="AN93" s="29"/>
      <c r="AO93" s="14">
        <f t="shared" si="72"/>
        <v>0</v>
      </c>
      <c r="AP93" s="17">
        <f t="shared" si="59"/>
        <v>53202.94</v>
      </c>
      <c r="AQ93" s="19">
        <f t="shared" si="60"/>
        <v>0</v>
      </c>
      <c r="AR93" s="14">
        <f t="shared" si="54"/>
        <v>53202.94</v>
      </c>
      <c r="AS93" s="202">
        <f>(F93+I93+L93)/1</f>
        <v>53202.94</v>
      </c>
      <c r="AT93" s="142"/>
      <c r="AU93" s="295" t="e">
        <f t="shared" si="56"/>
        <v>#DIV/0!</v>
      </c>
      <c r="AV93" s="214">
        <f>(F93+I93+L93+O93+R93+U93)/1</f>
        <v>53202.94</v>
      </c>
      <c r="AW93" s="214"/>
      <c r="AX93" s="214" t="e">
        <f t="shared" si="74"/>
        <v>#DIV/0!</v>
      </c>
      <c r="AY93" s="238">
        <f>(F93+I93+L93+O93+R93+U93+X93+AA93+AD93)/1</f>
        <v>53202.94</v>
      </c>
      <c r="AZ93" s="238"/>
      <c r="BA93" s="238" t="e">
        <f t="shared" si="75"/>
        <v>#DIV/0!</v>
      </c>
      <c r="BB93" s="14">
        <f>AP93/1</f>
        <v>53202.94</v>
      </c>
      <c r="BC93" s="13">
        <v>63294.52</v>
      </c>
      <c r="BD93" s="51">
        <f t="shared" si="35"/>
        <v>0.84056155256410836</v>
      </c>
      <c r="BE93" s="145"/>
      <c r="BF93" s="4"/>
      <c r="BG93" s="4"/>
      <c r="BH93" s="168"/>
      <c r="BI93" s="50">
        <f t="shared" si="61"/>
        <v>4433.5783333333338</v>
      </c>
      <c r="BJ93" s="50"/>
      <c r="BK93" s="4"/>
      <c r="BL93" s="4"/>
    </row>
    <row r="94" spans="1:64" ht="37.5" customHeight="1" thickBot="1">
      <c r="A94" s="475"/>
      <c r="B94" s="102">
        <v>3</v>
      </c>
      <c r="C94" s="103" t="s">
        <v>228</v>
      </c>
      <c r="D94" s="106" t="s">
        <v>111</v>
      </c>
      <c r="E94" s="104"/>
      <c r="F94" s="66"/>
      <c r="G94" s="29"/>
      <c r="H94" s="141">
        <f t="shared" si="37"/>
        <v>0</v>
      </c>
      <c r="I94" s="31"/>
      <c r="J94" s="32"/>
      <c r="K94" s="141">
        <f t="shared" si="73"/>
        <v>0</v>
      </c>
      <c r="L94" s="31"/>
      <c r="M94" s="32"/>
      <c r="N94" s="14">
        <f t="shared" si="64"/>
        <v>0</v>
      </c>
      <c r="O94" s="31"/>
      <c r="P94" s="32"/>
      <c r="Q94" s="14">
        <f t="shared" si="65"/>
        <v>0</v>
      </c>
      <c r="R94" s="31"/>
      <c r="S94" s="32"/>
      <c r="T94" s="14">
        <f t="shared" si="66"/>
        <v>0</v>
      </c>
      <c r="U94" s="31"/>
      <c r="V94" s="32"/>
      <c r="W94" s="13">
        <f t="shared" si="67"/>
        <v>0</v>
      </c>
      <c r="X94" s="31"/>
      <c r="Y94" s="32"/>
      <c r="Z94" s="13">
        <f t="shared" si="27"/>
        <v>0</v>
      </c>
      <c r="AA94" s="31">
        <v>64955.35</v>
      </c>
      <c r="AB94" s="32"/>
      <c r="AC94" s="14">
        <f t="shared" si="68"/>
        <v>64955.35</v>
      </c>
      <c r="AD94" s="31">
        <v>60325.97</v>
      </c>
      <c r="AE94" s="32"/>
      <c r="AF94" s="14">
        <f t="shared" si="69"/>
        <v>60325.97</v>
      </c>
      <c r="AG94" s="31">
        <v>66546.539999999994</v>
      </c>
      <c r="AH94" s="32"/>
      <c r="AI94" s="14">
        <f t="shared" si="70"/>
        <v>66546.539999999994</v>
      </c>
      <c r="AJ94" s="31">
        <v>61149.919999999998</v>
      </c>
      <c r="AK94" s="8"/>
      <c r="AL94" s="14">
        <f t="shared" si="71"/>
        <v>61149.919999999998</v>
      </c>
      <c r="AM94" s="31">
        <v>69059.56</v>
      </c>
      <c r="AN94" s="32"/>
      <c r="AO94" s="14">
        <f t="shared" si="72"/>
        <v>69059.56</v>
      </c>
      <c r="AP94" s="17">
        <f t="shared" si="59"/>
        <v>322037.33999999997</v>
      </c>
      <c r="AQ94" s="19">
        <f t="shared" si="60"/>
        <v>0</v>
      </c>
      <c r="AR94" s="14">
        <f t="shared" si="54"/>
        <v>322037.33999999997</v>
      </c>
      <c r="AS94" s="202">
        <f t="shared" si="55"/>
        <v>0</v>
      </c>
      <c r="AT94" s="142"/>
      <c r="AU94" s="295" t="e">
        <f t="shared" si="56"/>
        <v>#DIV/0!</v>
      </c>
      <c r="AV94" s="214">
        <f t="shared" si="57"/>
        <v>0</v>
      </c>
      <c r="AW94" s="214"/>
      <c r="AX94" s="214" t="e">
        <f t="shared" si="74"/>
        <v>#DIV/0!</v>
      </c>
      <c r="AY94" s="238">
        <f>(F94+I94+L94+O94+R94+U94+X94+AA94+AD94)/2</f>
        <v>62640.66</v>
      </c>
      <c r="AZ94" s="238"/>
      <c r="BA94" s="238" t="e">
        <f t="shared" si="75"/>
        <v>#DIV/0!</v>
      </c>
      <c r="BB94" s="14">
        <f>AP94/5</f>
        <v>64407.467999999993</v>
      </c>
      <c r="BC94" s="13">
        <v>63294.52</v>
      </c>
      <c r="BD94" s="55">
        <f t="shared" si="35"/>
        <v>1.017583639152331</v>
      </c>
      <c r="BE94" s="146"/>
      <c r="BF94" s="4"/>
      <c r="BG94" s="4"/>
      <c r="BH94" s="4"/>
      <c r="BI94" s="50">
        <f t="shared" si="61"/>
        <v>26836.444999999996</v>
      </c>
      <c r="BJ94" s="50">
        <f>BB94-BI94</f>
        <v>37571.023000000001</v>
      </c>
      <c r="BK94" s="4"/>
      <c r="BL94" s="4"/>
    </row>
    <row r="95" spans="1:64" ht="15" thickBot="1">
      <c r="A95" s="475"/>
      <c r="B95" s="102">
        <v>4</v>
      </c>
      <c r="C95" s="103" t="s">
        <v>260</v>
      </c>
      <c r="D95" s="104" t="s">
        <v>155</v>
      </c>
      <c r="E95" s="104" t="s">
        <v>261</v>
      </c>
      <c r="F95" s="66"/>
      <c r="G95" s="29"/>
      <c r="H95" s="141">
        <f>F95+G95</f>
        <v>0</v>
      </c>
      <c r="I95" s="60"/>
      <c r="J95" s="62"/>
      <c r="K95" s="174">
        <f t="shared" si="73"/>
        <v>0</v>
      </c>
      <c r="L95" s="60"/>
      <c r="M95" s="62"/>
      <c r="N95" s="12">
        <f t="shared" si="64"/>
        <v>0</v>
      </c>
      <c r="O95" s="60"/>
      <c r="P95" s="62"/>
      <c r="Q95" s="13">
        <f t="shared" si="65"/>
        <v>0</v>
      </c>
      <c r="R95" s="60"/>
      <c r="S95" s="269"/>
      <c r="T95" s="13">
        <f t="shared" si="66"/>
        <v>0</v>
      </c>
      <c r="U95" s="34"/>
      <c r="V95" s="36"/>
      <c r="W95" s="33">
        <f t="shared" si="67"/>
        <v>0</v>
      </c>
      <c r="X95" s="60"/>
      <c r="Y95" s="62"/>
      <c r="Z95" s="13">
        <f t="shared" ref="Z95:Z108" si="76">X95+Y95</f>
        <v>0</v>
      </c>
      <c r="AA95" s="60"/>
      <c r="AB95" s="62"/>
      <c r="AC95" s="13">
        <f t="shared" si="68"/>
        <v>0</v>
      </c>
      <c r="AD95" s="60">
        <v>0</v>
      </c>
      <c r="AE95" s="62">
        <v>0</v>
      </c>
      <c r="AF95" s="13">
        <f t="shared" si="69"/>
        <v>0</v>
      </c>
      <c r="AG95" s="60">
        <v>79510.649999999994</v>
      </c>
      <c r="AH95" s="62"/>
      <c r="AI95" s="13">
        <f t="shared" si="70"/>
        <v>79510.649999999994</v>
      </c>
      <c r="AJ95" s="60">
        <v>80310.649999999994</v>
      </c>
      <c r="AK95" s="61"/>
      <c r="AL95" s="13">
        <f t="shared" si="71"/>
        <v>80310.649999999994</v>
      </c>
      <c r="AM95" s="31">
        <v>83465.649999999994</v>
      </c>
      <c r="AN95" s="32"/>
      <c r="AO95" s="13">
        <f t="shared" si="72"/>
        <v>83465.649999999994</v>
      </c>
      <c r="AP95" s="17">
        <f t="shared" si="59"/>
        <v>243286.94999999998</v>
      </c>
      <c r="AQ95" s="19">
        <f t="shared" si="60"/>
        <v>0</v>
      </c>
      <c r="AR95" s="13">
        <f t="shared" si="54"/>
        <v>243286.94999999998</v>
      </c>
      <c r="AS95" s="201">
        <f t="shared" si="55"/>
        <v>0</v>
      </c>
      <c r="AT95" s="141"/>
      <c r="AU95" s="289" t="e">
        <f t="shared" si="56"/>
        <v>#DIV/0!</v>
      </c>
      <c r="AV95" s="213">
        <f t="shared" si="57"/>
        <v>0</v>
      </c>
      <c r="AW95" s="213"/>
      <c r="AX95" s="213" t="e">
        <f>AV95/AW95</f>
        <v>#DIV/0!</v>
      </c>
      <c r="AY95" s="235">
        <f>(F95+I95+L95+O95+R95+U95+X95+AA95+AD95)/9</f>
        <v>0</v>
      </c>
      <c r="AZ95" s="235"/>
      <c r="BA95" s="235" t="e">
        <f t="shared" si="75"/>
        <v>#DIV/0!</v>
      </c>
      <c r="BB95" s="13">
        <f>AP95/3</f>
        <v>81095.649999999994</v>
      </c>
      <c r="BC95" s="13">
        <v>63294.52</v>
      </c>
      <c r="BD95" s="55">
        <f t="shared" si="35"/>
        <v>1.2812428311329322</v>
      </c>
      <c r="BE95" s="146"/>
      <c r="BF95" s="4"/>
      <c r="BG95" s="4"/>
      <c r="BH95" s="4"/>
      <c r="BI95" s="50">
        <f t="shared" si="61"/>
        <v>20273.912499999999</v>
      </c>
      <c r="BJ95" s="50"/>
      <c r="BK95" s="4"/>
      <c r="BL95" s="4"/>
    </row>
    <row r="96" spans="1:64" ht="49.8" customHeight="1" thickBot="1">
      <c r="A96" s="170" t="s">
        <v>58</v>
      </c>
      <c r="B96" s="95">
        <v>1</v>
      </c>
      <c r="C96" s="15" t="s">
        <v>59</v>
      </c>
      <c r="D96" s="15" t="s">
        <v>83</v>
      </c>
      <c r="E96" s="15"/>
      <c r="F96" s="41">
        <v>72310.899999999994</v>
      </c>
      <c r="G96" s="19"/>
      <c r="H96" s="139">
        <f t="shared" si="37"/>
        <v>72310.899999999994</v>
      </c>
      <c r="I96" s="41">
        <v>72310.899999999994</v>
      </c>
      <c r="J96" s="19"/>
      <c r="K96" s="139">
        <f t="shared" si="73"/>
        <v>72310.899999999994</v>
      </c>
      <c r="L96" s="17">
        <v>72310.899999999994</v>
      </c>
      <c r="M96" s="19"/>
      <c r="N96" s="10">
        <f t="shared" si="64"/>
        <v>72310.899999999994</v>
      </c>
      <c r="O96" s="17">
        <v>74575.16</v>
      </c>
      <c r="P96" s="19"/>
      <c r="Q96" s="10">
        <f t="shared" si="65"/>
        <v>74575.16</v>
      </c>
      <c r="R96" s="17">
        <v>74575.16</v>
      </c>
      <c r="S96" s="19"/>
      <c r="T96" s="10">
        <f t="shared" si="66"/>
        <v>74575.16</v>
      </c>
      <c r="U96" s="17">
        <v>74575.16</v>
      </c>
      <c r="V96" s="19"/>
      <c r="W96" s="10">
        <f t="shared" si="67"/>
        <v>74575.16</v>
      </c>
      <c r="X96" s="17">
        <v>74939.77</v>
      </c>
      <c r="Y96" s="19"/>
      <c r="Z96" s="13">
        <f t="shared" si="76"/>
        <v>74939.77</v>
      </c>
      <c r="AA96" s="17">
        <v>74675.69</v>
      </c>
      <c r="AB96" s="19"/>
      <c r="AC96" s="10">
        <f t="shared" si="68"/>
        <v>74675.69</v>
      </c>
      <c r="AD96" s="17">
        <v>76161.06</v>
      </c>
      <c r="AE96" s="19"/>
      <c r="AF96" s="10">
        <f t="shared" si="69"/>
        <v>76161.06</v>
      </c>
      <c r="AG96" s="17">
        <v>69281.77</v>
      </c>
      <c r="AH96" s="19"/>
      <c r="AI96" s="10">
        <f t="shared" si="70"/>
        <v>69281.77</v>
      </c>
      <c r="AJ96" s="17">
        <v>73581.710000000006</v>
      </c>
      <c r="AK96" s="19"/>
      <c r="AL96" s="10">
        <f t="shared" si="71"/>
        <v>73581.710000000006</v>
      </c>
      <c r="AM96" s="17">
        <v>69281.77</v>
      </c>
      <c r="AN96" s="19"/>
      <c r="AO96" s="10">
        <f t="shared" si="72"/>
        <v>69281.77</v>
      </c>
      <c r="AP96" s="17">
        <f t="shared" si="59"/>
        <v>878579.95000000019</v>
      </c>
      <c r="AQ96" s="19">
        <f t="shared" si="60"/>
        <v>0</v>
      </c>
      <c r="AR96" s="10">
        <f t="shared" si="54"/>
        <v>878579.95000000019</v>
      </c>
      <c r="AS96" s="139">
        <f t="shared" si="55"/>
        <v>72310.899999999994</v>
      </c>
      <c r="AT96" s="139"/>
      <c r="AU96" s="288" t="e">
        <f t="shared" si="56"/>
        <v>#DIV/0!</v>
      </c>
      <c r="AV96" s="210">
        <f t="shared" si="57"/>
        <v>73443.030000000013</v>
      </c>
      <c r="AW96" s="210"/>
      <c r="AX96" s="210" t="e">
        <f t="shared" si="74"/>
        <v>#DIV/0!</v>
      </c>
      <c r="AY96" s="234">
        <f t="shared" si="58"/>
        <v>74048.300000000017</v>
      </c>
      <c r="AZ96" s="234"/>
      <c r="BA96" s="234" t="e">
        <f t="shared" si="75"/>
        <v>#DIV/0!</v>
      </c>
      <c r="BB96" s="10">
        <f>AP96/12</f>
        <v>73214.995833333349</v>
      </c>
      <c r="BC96" s="10">
        <v>44445.42</v>
      </c>
      <c r="BD96" s="65">
        <f t="shared" si="35"/>
        <v>1.647301247987607</v>
      </c>
      <c r="BE96" s="145"/>
      <c r="BF96" s="4"/>
      <c r="BG96" s="4"/>
      <c r="BH96" s="4"/>
      <c r="BI96" s="50">
        <f t="shared" si="61"/>
        <v>73214.995833333349</v>
      </c>
      <c r="BJ96" s="50">
        <f>BB96-BI96</f>
        <v>0</v>
      </c>
      <c r="BK96" s="4"/>
      <c r="BL96" s="4"/>
    </row>
    <row r="97" spans="1:64" ht="34.5" customHeight="1" thickBot="1">
      <c r="A97" s="481" t="s">
        <v>35</v>
      </c>
      <c r="B97" s="95">
        <v>1</v>
      </c>
      <c r="C97" s="15" t="s">
        <v>36</v>
      </c>
      <c r="D97" s="15" t="s">
        <v>83</v>
      </c>
      <c r="E97" s="15"/>
      <c r="F97" s="41">
        <v>80030.39</v>
      </c>
      <c r="G97" s="19"/>
      <c r="H97" s="139">
        <f t="shared" si="37"/>
        <v>80030.39</v>
      </c>
      <c r="I97" s="41">
        <v>57296.36</v>
      </c>
      <c r="J97" s="19"/>
      <c r="K97" s="139">
        <f t="shared" si="73"/>
        <v>57296.36</v>
      </c>
      <c r="L97" s="17">
        <v>64322.57</v>
      </c>
      <c r="M97" s="19"/>
      <c r="N97" s="10">
        <f t="shared" si="64"/>
        <v>64322.57</v>
      </c>
      <c r="O97" s="17">
        <v>82407.02</v>
      </c>
      <c r="P97" s="19"/>
      <c r="Q97" s="10">
        <f t="shared" si="65"/>
        <v>82407.02</v>
      </c>
      <c r="R97" s="17">
        <v>81453.09</v>
      </c>
      <c r="S97" s="19"/>
      <c r="T97" s="10">
        <f t="shared" si="66"/>
        <v>81453.09</v>
      </c>
      <c r="U97" s="17">
        <v>73077.78</v>
      </c>
      <c r="V97" s="19"/>
      <c r="W97" s="10">
        <f t="shared" si="67"/>
        <v>73077.78</v>
      </c>
      <c r="X97" s="17">
        <v>51574.05</v>
      </c>
      <c r="Y97" s="19"/>
      <c r="Z97" s="13">
        <f t="shared" si="76"/>
        <v>51574.05</v>
      </c>
      <c r="AA97" s="17">
        <v>88664.94</v>
      </c>
      <c r="AB97" s="37"/>
      <c r="AC97" s="10">
        <f t="shared" si="68"/>
        <v>88664.94</v>
      </c>
      <c r="AD97" s="17">
        <v>82011.77</v>
      </c>
      <c r="AE97" s="19"/>
      <c r="AF97" s="10">
        <f t="shared" si="69"/>
        <v>82011.77</v>
      </c>
      <c r="AG97" s="17">
        <v>79061.259999999995</v>
      </c>
      <c r="AH97" s="19"/>
      <c r="AI97" s="10">
        <f t="shared" si="70"/>
        <v>79061.259999999995</v>
      </c>
      <c r="AJ97" s="17">
        <v>111814.74</v>
      </c>
      <c r="AK97" s="18"/>
      <c r="AL97" s="10">
        <f t="shared" si="71"/>
        <v>111814.74</v>
      </c>
      <c r="AM97" s="17">
        <v>80126.84</v>
      </c>
      <c r="AN97" s="19"/>
      <c r="AO97" s="10">
        <f t="shared" si="72"/>
        <v>80126.84</v>
      </c>
      <c r="AP97" s="17">
        <f t="shared" si="59"/>
        <v>931840.81</v>
      </c>
      <c r="AQ97" s="19">
        <f t="shared" si="60"/>
        <v>0</v>
      </c>
      <c r="AR97" s="10">
        <f t="shared" si="54"/>
        <v>931840.81</v>
      </c>
      <c r="AS97" s="198">
        <f t="shared" si="55"/>
        <v>67216.44</v>
      </c>
      <c r="AT97" s="139"/>
      <c r="AU97" s="288" t="e">
        <f t="shared" si="56"/>
        <v>#DIV/0!</v>
      </c>
      <c r="AV97" s="210">
        <f t="shared" si="57"/>
        <v>73097.868333333347</v>
      </c>
      <c r="AW97" s="210"/>
      <c r="AX97" s="210" t="e">
        <f t="shared" ref="AX97:AX104" si="77">AV97/AW97</f>
        <v>#DIV/0!</v>
      </c>
      <c r="AY97" s="234">
        <f t="shared" si="58"/>
        <v>73426.441111111126</v>
      </c>
      <c r="AZ97" s="234"/>
      <c r="BA97" s="234" t="e">
        <f t="shared" ref="BA97:BA104" si="78">AY97/AZ97</f>
        <v>#DIV/0!</v>
      </c>
      <c r="BB97" s="10">
        <f>AP97/12</f>
        <v>77653.400833333333</v>
      </c>
      <c r="BC97" s="10">
        <v>65214.9</v>
      </c>
      <c r="BD97" s="65">
        <f t="shared" ref="BD97:BD104" si="79">BB97/BC97</f>
        <v>1.1907309653673215</v>
      </c>
      <c r="BE97" s="145"/>
      <c r="BF97" s="4"/>
      <c r="BG97" s="4"/>
      <c r="BH97" s="4"/>
      <c r="BI97" s="50">
        <f t="shared" si="61"/>
        <v>77653.400833333333</v>
      </c>
      <c r="BJ97" s="50">
        <f>BB97-BI97</f>
        <v>0</v>
      </c>
      <c r="BK97" s="4"/>
      <c r="BL97" s="4"/>
    </row>
    <row r="98" spans="1:64" ht="44.25" customHeight="1" thickBot="1">
      <c r="A98" s="475"/>
      <c r="B98" s="108">
        <v>2</v>
      </c>
      <c r="C98" s="109" t="s">
        <v>158</v>
      </c>
      <c r="D98" s="104" t="s">
        <v>159</v>
      </c>
      <c r="E98" s="109" t="s">
        <v>206</v>
      </c>
      <c r="F98" s="80">
        <v>32993.21</v>
      </c>
      <c r="G98" s="36">
        <v>58238.6</v>
      </c>
      <c r="H98" s="141">
        <f>F98+G98</f>
        <v>91231.81</v>
      </c>
      <c r="I98" s="80">
        <v>28993.21</v>
      </c>
      <c r="J98" s="36">
        <v>58238.6</v>
      </c>
      <c r="K98" s="141">
        <f>I98+J98</f>
        <v>87231.81</v>
      </c>
      <c r="L98" s="27">
        <v>28993.21</v>
      </c>
      <c r="M98" s="29">
        <v>58238.6</v>
      </c>
      <c r="N98" s="13">
        <f>L98+M98</f>
        <v>87231.81</v>
      </c>
      <c r="O98" s="27">
        <v>28993.21</v>
      </c>
      <c r="P98" s="29">
        <v>58238.6</v>
      </c>
      <c r="Q98" s="13">
        <f>O98+P98</f>
        <v>87231.81</v>
      </c>
      <c r="R98" s="27">
        <v>28993.21</v>
      </c>
      <c r="S98" s="29">
        <v>58238.6</v>
      </c>
      <c r="T98" s="13">
        <f>R98+S98</f>
        <v>87231.81</v>
      </c>
      <c r="U98" s="27">
        <v>29691.65</v>
      </c>
      <c r="V98" s="29">
        <v>55750.76</v>
      </c>
      <c r="W98" s="13">
        <f>U98+V98</f>
        <v>85442.41</v>
      </c>
      <c r="X98" s="27">
        <v>31034.36</v>
      </c>
      <c r="Y98" s="29">
        <v>57741.34</v>
      </c>
      <c r="Z98" s="13">
        <f t="shared" si="76"/>
        <v>88775.7</v>
      </c>
      <c r="AA98" s="27">
        <v>28993.21</v>
      </c>
      <c r="AB98" s="30">
        <v>59738.6</v>
      </c>
      <c r="AC98" s="13">
        <f>AA98+AB98</f>
        <v>88731.81</v>
      </c>
      <c r="AD98" s="27">
        <v>28986.799999999999</v>
      </c>
      <c r="AE98" s="29">
        <v>59802.45</v>
      </c>
      <c r="AF98" s="13">
        <f>AD98+AE98</f>
        <v>88789.25</v>
      </c>
      <c r="AG98" s="27">
        <v>28986.799999999999</v>
      </c>
      <c r="AH98" s="29">
        <v>47238.6</v>
      </c>
      <c r="AI98" s="13">
        <f>AG98+AH98</f>
        <v>76225.399999999994</v>
      </c>
      <c r="AJ98" s="27">
        <v>28986.799999999999</v>
      </c>
      <c r="AK98" s="28">
        <v>47238.6</v>
      </c>
      <c r="AL98" s="13">
        <f>AJ98+AK98</f>
        <v>76225.399999999994</v>
      </c>
      <c r="AM98" s="27">
        <v>28986.799999999999</v>
      </c>
      <c r="AN98" s="29">
        <v>47263.6</v>
      </c>
      <c r="AO98" s="13">
        <f>AM98+AN98</f>
        <v>76250.399999999994</v>
      </c>
      <c r="AP98" s="17">
        <f t="shared" si="59"/>
        <v>354632.47</v>
      </c>
      <c r="AQ98" s="19">
        <f t="shared" si="60"/>
        <v>665966.94999999995</v>
      </c>
      <c r="AR98" s="14">
        <f t="shared" si="54"/>
        <v>1020599.4199999999</v>
      </c>
      <c r="AS98" s="202">
        <f t="shared" si="55"/>
        <v>30326.543333333335</v>
      </c>
      <c r="AT98" s="142"/>
      <c r="AU98" s="295" t="e">
        <f t="shared" si="56"/>
        <v>#DIV/0!</v>
      </c>
      <c r="AV98" s="214">
        <f t="shared" si="57"/>
        <v>29776.283333333329</v>
      </c>
      <c r="AW98" s="214"/>
      <c r="AX98" s="214" t="e">
        <f>AV98/AW98</f>
        <v>#DIV/0!</v>
      </c>
      <c r="AY98" s="238">
        <f t="shared" si="58"/>
        <v>29741.341111111113</v>
      </c>
      <c r="AZ98" s="238"/>
      <c r="BA98" s="238" t="e">
        <f t="shared" si="78"/>
        <v>#DIV/0!</v>
      </c>
      <c r="BB98" s="14">
        <f>AP98/12</f>
        <v>29552.70583333333</v>
      </c>
      <c r="BC98" s="10">
        <v>65214.9</v>
      </c>
      <c r="BD98" s="51">
        <f>BB98/BC98</f>
        <v>0.45315880011060861</v>
      </c>
      <c r="BE98" s="146"/>
      <c r="BF98" s="4"/>
      <c r="BG98" s="4"/>
      <c r="BH98" s="4"/>
      <c r="BI98" s="50">
        <f t="shared" si="61"/>
        <v>29552.70583333333</v>
      </c>
      <c r="BJ98" s="50">
        <f>BB98-BI98</f>
        <v>0</v>
      </c>
      <c r="BK98" s="4"/>
      <c r="BL98" s="4"/>
    </row>
    <row r="99" spans="1:64" ht="42.75" customHeight="1" thickBot="1">
      <c r="A99" s="475"/>
      <c r="B99" s="277">
        <v>4</v>
      </c>
      <c r="C99" s="311" t="s">
        <v>207</v>
      </c>
      <c r="D99" s="106" t="s">
        <v>90</v>
      </c>
      <c r="E99" s="335" t="s">
        <v>150</v>
      </c>
      <c r="F99" s="272">
        <v>36352.21</v>
      </c>
      <c r="G99" s="272">
        <v>30893.21</v>
      </c>
      <c r="H99" s="141">
        <f>F99+G99</f>
        <v>67245.42</v>
      </c>
      <c r="I99" s="272">
        <v>38352.21</v>
      </c>
      <c r="J99" s="272">
        <v>33341.85</v>
      </c>
      <c r="K99" s="141">
        <f>I99+J99</f>
        <v>71694.06</v>
      </c>
      <c r="L99" s="272">
        <v>30352.21</v>
      </c>
      <c r="M99" s="272">
        <v>49077.85</v>
      </c>
      <c r="N99" s="13">
        <f>L99+M99</f>
        <v>79430.06</v>
      </c>
      <c r="O99" s="272">
        <v>35722.21</v>
      </c>
      <c r="P99" s="272">
        <v>42191.85</v>
      </c>
      <c r="Q99" s="13">
        <f>O99+P99</f>
        <v>77914.06</v>
      </c>
      <c r="R99" s="272">
        <v>35352.21</v>
      </c>
      <c r="S99" s="272">
        <v>35191.85</v>
      </c>
      <c r="T99" s="164">
        <f>R99+S99</f>
        <v>70544.06</v>
      </c>
      <c r="U99" s="272">
        <v>52079.21</v>
      </c>
      <c r="V99" s="272">
        <v>35191.85</v>
      </c>
      <c r="W99" s="13">
        <f>U99+V99</f>
        <v>87271.06</v>
      </c>
      <c r="X99" s="272">
        <v>37487.53</v>
      </c>
      <c r="Y99" s="272">
        <v>36773</v>
      </c>
      <c r="Z99" s="164">
        <f t="shared" si="76"/>
        <v>74260.53</v>
      </c>
      <c r="AA99" s="272">
        <v>39941.730000000003</v>
      </c>
      <c r="AB99" s="272">
        <v>41004.28</v>
      </c>
      <c r="AC99" s="164">
        <f>AA99+AB99</f>
        <v>80946.010000000009</v>
      </c>
      <c r="AD99" s="272">
        <v>24997.59</v>
      </c>
      <c r="AE99" s="272">
        <v>19533.8</v>
      </c>
      <c r="AF99" s="13">
        <f>AD99+AE99</f>
        <v>44531.39</v>
      </c>
      <c r="AG99" s="272">
        <v>0</v>
      </c>
      <c r="AH99" s="272">
        <v>0</v>
      </c>
      <c r="AI99" s="13">
        <f>AG99+AH99</f>
        <v>0</v>
      </c>
      <c r="AJ99" s="272">
        <v>0</v>
      </c>
      <c r="AK99" s="272">
        <v>0</v>
      </c>
      <c r="AL99" s="14">
        <f t="shared" si="71"/>
        <v>0</v>
      </c>
      <c r="AM99" s="272">
        <v>47232.31</v>
      </c>
      <c r="AN99" s="272">
        <v>26053.84</v>
      </c>
      <c r="AO99" s="14">
        <f t="shared" si="72"/>
        <v>73286.149999999994</v>
      </c>
      <c r="AP99" s="17">
        <f t="shared" si="59"/>
        <v>377869.42</v>
      </c>
      <c r="AQ99" s="19">
        <f t="shared" si="60"/>
        <v>349253.38</v>
      </c>
      <c r="AR99" s="14">
        <f t="shared" si="54"/>
        <v>727122.8</v>
      </c>
      <c r="AS99" s="202">
        <f t="shared" si="55"/>
        <v>35018.876666666671</v>
      </c>
      <c r="AT99" s="141"/>
      <c r="AU99" s="295" t="e">
        <f t="shared" si="56"/>
        <v>#DIV/0!</v>
      </c>
      <c r="AV99" s="214">
        <f t="shared" si="57"/>
        <v>38035.043333333328</v>
      </c>
      <c r="AW99" s="213"/>
      <c r="AX99" s="214" t="e">
        <f t="shared" si="77"/>
        <v>#DIV/0!</v>
      </c>
      <c r="AY99" s="238">
        <f t="shared" si="58"/>
        <v>36737.456666666665</v>
      </c>
      <c r="AZ99" s="235"/>
      <c r="BA99" s="238" t="e">
        <f t="shared" si="78"/>
        <v>#DIV/0!</v>
      </c>
      <c r="BB99" s="14">
        <f>AP99/10</f>
        <v>37786.941999999995</v>
      </c>
      <c r="BC99" s="10">
        <v>65214.9</v>
      </c>
      <c r="BD99" s="51">
        <f t="shared" si="79"/>
        <v>0.57942191125034304</v>
      </c>
      <c r="BE99" s="146"/>
      <c r="BF99" s="4"/>
      <c r="BG99" s="4"/>
      <c r="BH99" s="4"/>
      <c r="BI99" s="50"/>
      <c r="BJ99" s="50"/>
      <c r="BK99" s="4"/>
      <c r="BL99" s="4"/>
    </row>
    <row r="100" spans="1:64" ht="33" customHeight="1" thickBot="1">
      <c r="A100" s="476"/>
      <c r="B100" s="108">
        <v>5</v>
      </c>
      <c r="C100" s="109" t="s">
        <v>208</v>
      </c>
      <c r="D100" s="109" t="s">
        <v>153</v>
      </c>
      <c r="E100" s="322"/>
      <c r="F100" s="272">
        <v>17080.89</v>
      </c>
      <c r="G100" s="272"/>
      <c r="H100" s="328">
        <f t="shared" si="37"/>
        <v>17080.89</v>
      </c>
      <c r="I100" s="272"/>
      <c r="J100" s="272"/>
      <c r="K100" s="196">
        <f t="shared" si="73"/>
        <v>0</v>
      </c>
      <c r="L100" s="272"/>
      <c r="M100" s="272"/>
      <c r="N100" s="329">
        <f t="shared" si="64"/>
        <v>0</v>
      </c>
      <c r="O100" s="34"/>
      <c r="P100" s="36"/>
      <c r="Q100" s="13">
        <f t="shared" si="65"/>
        <v>0</v>
      </c>
      <c r="R100" s="34"/>
      <c r="S100" s="36"/>
      <c r="T100" s="164">
        <f t="shared" si="66"/>
        <v>0</v>
      </c>
      <c r="U100" s="272"/>
      <c r="V100" s="272"/>
      <c r="W100" s="163">
        <f t="shared" si="67"/>
        <v>0</v>
      </c>
      <c r="X100" s="272">
        <v>0</v>
      </c>
      <c r="Y100" s="272"/>
      <c r="Z100" s="303">
        <f t="shared" si="76"/>
        <v>0</v>
      </c>
      <c r="AA100" s="272"/>
      <c r="AB100" s="272"/>
      <c r="AC100" s="303">
        <f t="shared" si="68"/>
        <v>0</v>
      </c>
      <c r="AD100" s="272">
        <v>0</v>
      </c>
      <c r="AE100" s="272"/>
      <c r="AF100" s="162">
        <f t="shared" si="69"/>
        <v>0</v>
      </c>
      <c r="AG100" s="34"/>
      <c r="AH100" s="36"/>
      <c r="AI100" s="13">
        <f t="shared" si="70"/>
        <v>0</v>
      </c>
      <c r="AJ100" s="34">
        <v>0</v>
      </c>
      <c r="AK100" s="35"/>
      <c r="AL100" s="13">
        <f t="shared" si="71"/>
        <v>0</v>
      </c>
      <c r="AM100" s="34">
        <v>0</v>
      </c>
      <c r="AN100" s="36"/>
      <c r="AO100" s="13">
        <f t="shared" si="72"/>
        <v>0</v>
      </c>
      <c r="AP100" s="17">
        <f t="shared" si="59"/>
        <v>17080.89</v>
      </c>
      <c r="AQ100" s="19">
        <f t="shared" si="60"/>
        <v>0</v>
      </c>
      <c r="AR100" s="13">
        <f t="shared" si="54"/>
        <v>17080.89</v>
      </c>
      <c r="AS100" s="201">
        <f>(F100+I100+L100)/1</f>
        <v>17080.89</v>
      </c>
      <c r="AT100" s="141"/>
      <c r="AU100" s="289" t="e">
        <f t="shared" si="56"/>
        <v>#DIV/0!</v>
      </c>
      <c r="AV100" s="213">
        <f>(F100+I100+L100+O100+R100+U100)/1</f>
        <v>17080.89</v>
      </c>
      <c r="AW100" s="213"/>
      <c r="AX100" s="213" t="e">
        <f t="shared" si="77"/>
        <v>#DIV/0!</v>
      </c>
      <c r="AY100" s="235">
        <f>(F100+I100+L100+O100+R100+U100+X100+AA100+AD100)/1</f>
        <v>17080.89</v>
      </c>
      <c r="AZ100" s="235"/>
      <c r="BA100" s="235" t="e">
        <f t="shared" si="78"/>
        <v>#DIV/0!</v>
      </c>
      <c r="BB100" s="13">
        <f>AP100/1</f>
        <v>17080.89</v>
      </c>
      <c r="BC100" s="10">
        <v>65214.9</v>
      </c>
      <c r="BD100" s="51">
        <f t="shared" si="79"/>
        <v>0.26191698522883572</v>
      </c>
      <c r="BE100" s="146"/>
      <c r="BF100" s="4"/>
      <c r="BG100" s="4"/>
      <c r="BH100" s="4"/>
      <c r="BI100" s="50">
        <f t="shared" si="61"/>
        <v>1423.4075</v>
      </c>
      <c r="BJ100" s="50"/>
      <c r="BK100" s="4"/>
      <c r="BL100" s="4"/>
    </row>
    <row r="101" spans="1:64" ht="27.6" customHeight="1" thickBot="1">
      <c r="A101" s="481" t="s">
        <v>19</v>
      </c>
      <c r="B101" s="95">
        <v>1</v>
      </c>
      <c r="C101" s="15" t="s">
        <v>20</v>
      </c>
      <c r="D101" s="15" t="s">
        <v>83</v>
      </c>
      <c r="E101" s="15"/>
      <c r="F101" s="66">
        <v>101447.8</v>
      </c>
      <c r="G101" s="29"/>
      <c r="H101" s="139">
        <f t="shared" si="37"/>
        <v>101447.8</v>
      </c>
      <c r="I101" s="27">
        <v>101447.8</v>
      </c>
      <c r="J101" s="29"/>
      <c r="K101" s="141">
        <f t="shared" si="73"/>
        <v>101447.8</v>
      </c>
      <c r="L101" s="27">
        <v>101447.8</v>
      </c>
      <c r="M101" s="29"/>
      <c r="N101" s="10">
        <f t="shared" si="64"/>
        <v>101447.8</v>
      </c>
      <c r="O101" s="17">
        <v>97952.09</v>
      </c>
      <c r="P101" s="19"/>
      <c r="Q101" s="10">
        <f t="shared" si="65"/>
        <v>97952.09</v>
      </c>
      <c r="R101" s="17">
        <v>100009.88</v>
      </c>
      <c r="S101" s="19"/>
      <c r="T101" s="10">
        <f t="shared" si="66"/>
        <v>100009.88</v>
      </c>
      <c r="U101" s="27">
        <v>105577.72</v>
      </c>
      <c r="V101" s="29"/>
      <c r="W101" s="13">
        <f t="shared" si="67"/>
        <v>105577.72</v>
      </c>
      <c r="X101" s="27">
        <v>100553.60000000001</v>
      </c>
      <c r="Y101" s="29"/>
      <c r="Z101" s="13">
        <f t="shared" si="76"/>
        <v>100553.60000000001</v>
      </c>
      <c r="AA101" s="27">
        <v>99556.31</v>
      </c>
      <c r="AB101" s="29"/>
      <c r="AC101" s="10">
        <f t="shared" si="68"/>
        <v>99556.31</v>
      </c>
      <c r="AD101" s="27">
        <v>104366.58</v>
      </c>
      <c r="AE101" s="29"/>
      <c r="AF101" s="10">
        <f t="shared" si="69"/>
        <v>104366.58</v>
      </c>
      <c r="AG101" s="17">
        <v>100704.83</v>
      </c>
      <c r="AH101" s="19"/>
      <c r="AI101" s="10">
        <f t="shared" si="70"/>
        <v>100704.83</v>
      </c>
      <c r="AJ101" s="17">
        <v>90826.76</v>
      </c>
      <c r="AK101" s="19"/>
      <c r="AL101" s="10">
        <f t="shared" si="71"/>
        <v>90826.76</v>
      </c>
      <c r="AM101" s="17">
        <v>193803.88</v>
      </c>
      <c r="AN101" s="19"/>
      <c r="AO101" s="10">
        <f t="shared" si="72"/>
        <v>193803.88</v>
      </c>
      <c r="AP101" s="17">
        <f t="shared" si="59"/>
        <v>1297695.0499999998</v>
      </c>
      <c r="AQ101" s="19">
        <f t="shared" si="60"/>
        <v>0</v>
      </c>
      <c r="AR101" s="10">
        <f t="shared" si="54"/>
        <v>1297695.0499999998</v>
      </c>
      <c r="AS101" s="198">
        <f t="shared" si="55"/>
        <v>101447.8</v>
      </c>
      <c r="AT101" s="139"/>
      <c r="AU101" s="288" t="e">
        <f t="shared" si="56"/>
        <v>#DIV/0!</v>
      </c>
      <c r="AV101" s="210">
        <f t="shared" si="57"/>
        <v>101313.84833333333</v>
      </c>
      <c r="AW101" s="210"/>
      <c r="AX101" s="210" t="e">
        <f t="shared" si="77"/>
        <v>#DIV/0!</v>
      </c>
      <c r="AY101" s="234">
        <f t="shared" si="58"/>
        <v>101373.28666666667</v>
      </c>
      <c r="AZ101" s="234"/>
      <c r="BA101" s="234" t="e">
        <f t="shared" si="78"/>
        <v>#DIV/0!</v>
      </c>
      <c r="BB101" s="10">
        <f t="shared" ref="BB101:BB107" si="80">AP101/12</f>
        <v>108141.25416666665</v>
      </c>
      <c r="BC101" s="10">
        <v>48769.42</v>
      </c>
      <c r="BD101" s="65">
        <f t="shared" si="79"/>
        <v>2.2173988160340365</v>
      </c>
      <c r="BE101" s="145"/>
      <c r="BF101" s="4"/>
      <c r="BG101" s="4"/>
      <c r="BH101" s="4"/>
      <c r="BI101" s="50">
        <f t="shared" si="61"/>
        <v>108141.25416666665</v>
      </c>
      <c r="BJ101" s="50">
        <f t="shared" ref="BJ101:BJ107" si="81">BB101-BI101</f>
        <v>0</v>
      </c>
      <c r="BK101" s="4"/>
      <c r="BL101" s="4"/>
    </row>
    <row r="102" spans="1:64" ht="34.200000000000003" customHeight="1" thickBot="1">
      <c r="A102" s="476"/>
      <c r="B102" s="96">
        <v>2</v>
      </c>
      <c r="C102" s="97" t="s">
        <v>112</v>
      </c>
      <c r="D102" s="98" t="s">
        <v>179</v>
      </c>
      <c r="E102" s="97"/>
      <c r="F102" s="89">
        <v>93439.32</v>
      </c>
      <c r="G102" s="23"/>
      <c r="H102" s="141">
        <f t="shared" si="37"/>
        <v>93439.32</v>
      </c>
      <c r="I102" s="22">
        <v>99189.32</v>
      </c>
      <c r="J102" s="23"/>
      <c r="K102" s="174">
        <f t="shared" si="73"/>
        <v>99189.32</v>
      </c>
      <c r="L102" s="22">
        <v>91439.92</v>
      </c>
      <c r="M102" s="23"/>
      <c r="N102" s="12">
        <f t="shared" si="64"/>
        <v>91439.92</v>
      </c>
      <c r="O102" s="22">
        <v>92460.5</v>
      </c>
      <c r="P102" s="23"/>
      <c r="Q102" s="13">
        <f t="shared" si="65"/>
        <v>92460.5</v>
      </c>
      <c r="R102" s="22">
        <v>93187.51</v>
      </c>
      <c r="S102" s="23"/>
      <c r="T102" s="13">
        <f t="shared" si="66"/>
        <v>93187.51</v>
      </c>
      <c r="U102" s="22">
        <v>98447.8</v>
      </c>
      <c r="V102" s="23"/>
      <c r="W102" s="12">
        <f t="shared" si="67"/>
        <v>98447.8</v>
      </c>
      <c r="X102" s="22">
        <v>96772.01</v>
      </c>
      <c r="Y102" s="23"/>
      <c r="Z102" s="13">
        <f t="shared" si="76"/>
        <v>96772.01</v>
      </c>
      <c r="AA102" s="22">
        <v>99862.44</v>
      </c>
      <c r="AB102" s="23"/>
      <c r="AC102" s="13">
        <f t="shared" si="68"/>
        <v>99862.44</v>
      </c>
      <c r="AD102" s="22">
        <v>92346.33</v>
      </c>
      <c r="AE102" s="23"/>
      <c r="AF102" s="13">
        <f t="shared" si="69"/>
        <v>92346.33</v>
      </c>
      <c r="AG102" s="22">
        <v>102267.82</v>
      </c>
      <c r="AH102" s="23"/>
      <c r="AI102" s="13">
        <f t="shared" si="70"/>
        <v>102267.82</v>
      </c>
      <c r="AJ102" s="22">
        <v>123343.02</v>
      </c>
      <c r="AK102" s="23"/>
      <c r="AL102" s="13">
        <f t="shared" si="71"/>
        <v>123343.02</v>
      </c>
      <c r="AM102" s="22">
        <v>260128.49</v>
      </c>
      <c r="AN102" s="23"/>
      <c r="AO102" s="13">
        <f t="shared" si="72"/>
        <v>260128.49</v>
      </c>
      <c r="AP102" s="17">
        <f t="shared" si="59"/>
        <v>1342884.48</v>
      </c>
      <c r="AQ102" s="19">
        <f t="shared" si="60"/>
        <v>0</v>
      </c>
      <c r="AR102" s="13">
        <f t="shared" si="54"/>
        <v>1342884.48</v>
      </c>
      <c r="AS102" s="201">
        <f t="shared" si="55"/>
        <v>94689.52</v>
      </c>
      <c r="AT102" s="141"/>
      <c r="AU102" s="294" t="e">
        <f t="shared" si="56"/>
        <v>#DIV/0!</v>
      </c>
      <c r="AV102" s="213">
        <f t="shared" si="57"/>
        <v>94694.061666666661</v>
      </c>
      <c r="AW102" s="216"/>
      <c r="AX102" s="216" t="e">
        <f t="shared" si="77"/>
        <v>#DIV/0!</v>
      </c>
      <c r="AY102" s="235">
        <f t="shared" si="58"/>
        <v>95238.35</v>
      </c>
      <c r="AZ102" s="236"/>
      <c r="BA102" s="236" t="e">
        <f t="shared" si="78"/>
        <v>#DIV/0!</v>
      </c>
      <c r="BB102" s="13">
        <f t="shared" si="80"/>
        <v>111907.04</v>
      </c>
      <c r="BC102" s="10">
        <v>48769.42</v>
      </c>
      <c r="BD102" s="64">
        <f t="shared" si="79"/>
        <v>2.2946149451849132</v>
      </c>
      <c r="BE102" s="146"/>
      <c r="BF102" s="4"/>
      <c r="BG102" s="4"/>
      <c r="BH102" s="4"/>
      <c r="BI102" s="50">
        <f t="shared" si="61"/>
        <v>111907.04</v>
      </c>
      <c r="BJ102" s="50">
        <f t="shared" si="81"/>
        <v>0</v>
      </c>
      <c r="BK102" s="4"/>
      <c r="BL102" s="4"/>
    </row>
    <row r="103" spans="1:64" ht="42.75" customHeight="1" thickBot="1">
      <c r="A103" s="148" t="s">
        <v>209</v>
      </c>
      <c r="B103" s="105">
        <v>1</v>
      </c>
      <c r="C103" s="122"/>
      <c r="D103" s="106" t="s">
        <v>83</v>
      </c>
      <c r="E103" s="106"/>
      <c r="F103" s="81"/>
      <c r="G103" s="32"/>
      <c r="H103" s="139">
        <f t="shared" si="37"/>
        <v>0</v>
      </c>
      <c r="I103" s="60"/>
      <c r="J103" s="62"/>
      <c r="K103" s="185">
        <f t="shared" si="73"/>
        <v>0</v>
      </c>
      <c r="L103" s="60"/>
      <c r="M103" s="62"/>
      <c r="N103" s="21">
        <f t="shared" si="64"/>
        <v>0</v>
      </c>
      <c r="O103" s="48"/>
      <c r="P103" s="49"/>
      <c r="Q103" s="10">
        <f t="shared" si="65"/>
        <v>0</v>
      </c>
      <c r="R103" s="60"/>
      <c r="S103" s="62"/>
      <c r="T103" s="10">
        <f t="shared" si="66"/>
        <v>0</v>
      </c>
      <c r="U103" s="60"/>
      <c r="V103" s="62"/>
      <c r="W103" s="33">
        <f t="shared" si="67"/>
        <v>0</v>
      </c>
      <c r="X103" s="60"/>
      <c r="Y103" s="62"/>
      <c r="Z103" s="13">
        <f t="shared" si="76"/>
        <v>0</v>
      </c>
      <c r="AA103" s="60"/>
      <c r="AB103" s="62"/>
      <c r="AC103" s="10">
        <f t="shared" si="68"/>
        <v>0</v>
      </c>
      <c r="AD103" s="60">
        <v>0</v>
      </c>
      <c r="AE103" s="62">
        <v>0</v>
      </c>
      <c r="AF103" s="10">
        <f t="shared" si="69"/>
        <v>0</v>
      </c>
      <c r="AG103" s="60"/>
      <c r="AH103" s="62"/>
      <c r="AI103" s="10">
        <f t="shared" si="70"/>
        <v>0</v>
      </c>
      <c r="AJ103" s="60"/>
      <c r="AK103" s="62"/>
      <c r="AL103" s="10">
        <f t="shared" si="71"/>
        <v>0</v>
      </c>
      <c r="AM103" s="60"/>
      <c r="AN103" s="62"/>
      <c r="AO103" s="10">
        <f t="shared" si="72"/>
        <v>0</v>
      </c>
      <c r="AP103" s="17">
        <f t="shared" si="59"/>
        <v>0</v>
      </c>
      <c r="AQ103" s="19">
        <f t="shared" si="60"/>
        <v>0</v>
      </c>
      <c r="AR103" s="10">
        <f t="shared" si="54"/>
        <v>0</v>
      </c>
      <c r="AS103" s="201">
        <f t="shared" si="55"/>
        <v>0</v>
      </c>
      <c r="AT103" s="154"/>
      <c r="AU103" s="301" t="e">
        <f t="shared" si="56"/>
        <v>#DIV/0!</v>
      </c>
      <c r="AV103" s="210">
        <f t="shared" si="57"/>
        <v>0</v>
      </c>
      <c r="AW103" s="228"/>
      <c r="AX103" s="228" t="e">
        <f t="shared" si="77"/>
        <v>#DIV/0!</v>
      </c>
      <c r="AY103" s="234">
        <f t="shared" si="58"/>
        <v>0</v>
      </c>
      <c r="AZ103" s="260"/>
      <c r="BA103" s="260" t="e">
        <f t="shared" si="78"/>
        <v>#DIV/0!</v>
      </c>
      <c r="BB103" s="10">
        <f t="shared" si="80"/>
        <v>0</v>
      </c>
      <c r="BC103" s="33">
        <v>56553.83</v>
      </c>
      <c r="BD103" s="82">
        <f t="shared" si="79"/>
        <v>0</v>
      </c>
      <c r="BE103" s="145"/>
      <c r="BF103" s="4"/>
      <c r="BG103" s="4"/>
      <c r="BH103" s="4"/>
      <c r="BI103" s="50">
        <f t="shared" si="61"/>
        <v>0</v>
      </c>
      <c r="BJ103" s="50">
        <f t="shared" si="81"/>
        <v>0</v>
      </c>
      <c r="BK103" s="4"/>
      <c r="BL103" s="4"/>
    </row>
    <row r="104" spans="1:64" s="88" customFormat="1" ht="30" customHeight="1" thickBot="1">
      <c r="A104" s="83" t="s">
        <v>42</v>
      </c>
      <c r="B104" s="144">
        <v>1</v>
      </c>
      <c r="C104" s="87" t="s">
        <v>43</v>
      </c>
      <c r="D104" s="87" t="s">
        <v>83</v>
      </c>
      <c r="E104" s="87"/>
      <c r="F104" s="24">
        <v>76533.600000000006</v>
      </c>
      <c r="G104" s="85"/>
      <c r="H104" s="139">
        <f t="shared" si="37"/>
        <v>76533.600000000006</v>
      </c>
      <c r="I104" s="86">
        <v>76533.600000000006</v>
      </c>
      <c r="J104" s="85"/>
      <c r="K104" s="140">
        <f t="shared" si="73"/>
        <v>76533.600000000006</v>
      </c>
      <c r="L104" s="84">
        <v>76533.600000000006</v>
      </c>
      <c r="M104" s="85"/>
      <c r="N104" s="21">
        <f t="shared" si="64"/>
        <v>76533.600000000006</v>
      </c>
      <c r="O104" s="86">
        <v>76533.600000000006</v>
      </c>
      <c r="P104" s="85"/>
      <c r="Q104" s="10">
        <f t="shared" si="65"/>
        <v>76533.600000000006</v>
      </c>
      <c r="R104" s="86">
        <v>76533.600000000006</v>
      </c>
      <c r="S104" s="85"/>
      <c r="T104" s="10">
        <f t="shared" si="66"/>
        <v>76533.600000000006</v>
      </c>
      <c r="U104" s="26">
        <v>68754.149999999994</v>
      </c>
      <c r="V104" s="85"/>
      <c r="W104" s="11">
        <f t="shared" si="67"/>
        <v>68754.149999999994</v>
      </c>
      <c r="X104" s="86">
        <v>72628.11</v>
      </c>
      <c r="Y104" s="85"/>
      <c r="Z104" s="13">
        <f t="shared" si="76"/>
        <v>72628.11</v>
      </c>
      <c r="AA104" s="86">
        <v>76533.600000000006</v>
      </c>
      <c r="AB104" s="85"/>
      <c r="AC104" s="10">
        <f t="shared" si="68"/>
        <v>76533.600000000006</v>
      </c>
      <c r="AD104" s="380"/>
      <c r="AE104" s="381">
        <v>71701.759999999995</v>
      </c>
      <c r="AF104" s="10">
        <f t="shared" si="69"/>
        <v>71701.759999999995</v>
      </c>
      <c r="AG104" s="86">
        <v>80692.14</v>
      </c>
      <c r="AH104" s="85"/>
      <c r="AI104" s="10">
        <f t="shared" si="70"/>
        <v>80692.14</v>
      </c>
      <c r="AJ104" s="86">
        <v>83705.34</v>
      </c>
      <c r="AK104" s="85"/>
      <c r="AL104" s="10">
        <f t="shared" si="71"/>
        <v>83705.34</v>
      </c>
      <c r="AM104" s="86">
        <v>131705.34</v>
      </c>
      <c r="AN104" s="85"/>
      <c r="AO104" s="10">
        <f t="shared" si="72"/>
        <v>131705.34</v>
      </c>
      <c r="AP104" s="17">
        <f t="shared" si="59"/>
        <v>896686.67999999993</v>
      </c>
      <c r="AQ104" s="19">
        <f t="shared" si="60"/>
        <v>71701.759999999995</v>
      </c>
      <c r="AR104" s="10">
        <f t="shared" si="54"/>
        <v>968388.44</v>
      </c>
      <c r="AS104" s="198">
        <f t="shared" si="55"/>
        <v>76533.600000000006</v>
      </c>
      <c r="AT104" s="204"/>
      <c r="AU104" s="302" t="e">
        <f t="shared" si="56"/>
        <v>#DIV/0!</v>
      </c>
      <c r="AV104" s="210">
        <f t="shared" si="57"/>
        <v>75237.025000000009</v>
      </c>
      <c r="AW104" s="229"/>
      <c r="AX104" s="229" t="e">
        <f t="shared" si="77"/>
        <v>#DIV/0!</v>
      </c>
      <c r="AY104" s="234">
        <f t="shared" si="58"/>
        <v>66731.539999999994</v>
      </c>
      <c r="AZ104" s="261"/>
      <c r="BA104" s="261" t="e">
        <f t="shared" si="78"/>
        <v>#DIV/0!</v>
      </c>
      <c r="BB104" s="10">
        <f t="shared" si="80"/>
        <v>74723.89</v>
      </c>
      <c r="BC104" s="87">
        <v>58133.91</v>
      </c>
      <c r="BD104" s="45">
        <f t="shared" si="79"/>
        <v>1.2853752654861852</v>
      </c>
      <c r="BE104" s="145"/>
      <c r="BF104" s="4"/>
      <c r="BG104" s="167"/>
      <c r="BH104" s="167"/>
      <c r="BI104" s="50">
        <f t="shared" si="61"/>
        <v>74723.89</v>
      </c>
      <c r="BJ104" s="167">
        <f t="shared" si="81"/>
        <v>0</v>
      </c>
      <c r="BK104" s="167"/>
      <c r="BL104" s="167"/>
    </row>
    <row r="105" spans="1:64" ht="32.25" customHeight="1" thickBot="1">
      <c r="A105" s="481" t="s">
        <v>57</v>
      </c>
      <c r="B105" s="95">
        <v>1</v>
      </c>
      <c r="C105" s="15" t="s">
        <v>121</v>
      </c>
      <c r="D105" s="15" t="s">
        <v>83</v>
      </c>
      <c r="E105" s="118"/>
      <c r="F105" s="73">
        <v>85589.39</v>
      </c>
      <c r="G105" s="155"/>
      <c r="H105" s="139">
        <f t="shared" si="37"/>
        <v>85589.39</v>
      </c>
      <c r="I105" s="73">
        <v>83751.92</v>
      </c>
      <c r="J105" s="155"/>
      <c r="K105" s="139">
        <f t="shared" si="73"/>
        <v>83751.92</v>
      </c>
      <c r="L105" s="73">
        <v>87707.89</v>
      </c>
      <c r="M105" s="74"/>
      <c r="N105" s="10">
        <f t="shared" si="64"/>
        <v>87707.89</v>
      </c>
      <c r="O105" s="73">
        <v>73713.8</v>
      </c>
      <c r="P105" s="74"/>
      <c r="Q105" s="10">
        <f t="shared" si="65"/>
        <v>73713.8</v>
      </c>
      <c r="R105" s="73">
        <v>73181.14</v>
      </c>
      <c r="S105" s="74"/>
      <c r="T105" s="10">
        <f t="shared" si="66"/>
        <v>73181.14</v>
      </c>
      <c r="U105" s="73">
        <v>73855.16</v>
      </c>
      <c r="V105" s="74"/>
      <c r="W105" s="10">
        <f t="shared" si="67"/>
        <v>73855.16</v>
      </c>
      <c r="X105" s="73">
        <v>76722.850000000006</v>
      </c>
      <c r="Y105" s="74"/>
      <c r="Z105" s="13">
        <f t="shared" si="76"/>
        <v>76722.850000000006</v>
      </c>
      <c r="AA105" s="73">
        <v>72216.710000000006</v>
      </c>
      <c r="AB105" s="74"/>
      <c r="AC105" s="10">
        <f>AA105+AB105</f>
        <v>72216.710000000006</v>
      </c>
      <c r="AD105" s="73"/>
      <c r="AE105" s="74">
        <v>72877.399999999994</v>
      </c>
      <c r="AF105" s="10">
        <f t="shared" si="69"/>
        <v>72877.399999999994</v>
      </c>
      <c r="AG105" s="73">
        <v>70984.55</v>
      </c>
      <c r="AH105" s="74"/>
      <c r="AI105" s="10">
        <f t="shared" si="70"/>
        <v>70984.55</v>
      </c>
      <c r="AJ105" s="73">
        <v>73642.59</v>
      </c>
      <c r="AK105" s="74"/>
      <c r="AL105" s="10">
        <f t="shared" si="71"/>
        <v>73642.59</v>
      </c>
      <c r="AM105" s="73">
        <v>85984.55</v>
      </c>
      <c r="AN105" s="74"/>
      <c r="AO105" s="10">
        <f t="shared" si="72"/>
        <v>85984.55</v>
      </c>
      <c r="AP105" s="17">
        <f t="shared" si="59"/>
        <v>857350.55</v>
      </c>
      <c r="AQ105" s="19">
        <f t="shared" si="60"/>
        <v>72877.399999999994</v>
      </c>
      <c r="AR105" s="10">
        <f t="shared" si="54"/>
        <v>930227.95000000007</v>
      </c>
      <c r="AS105" s="198">
        <f t="shared" si="55"/>
        <v>85683.066666666666</v>
      </c>
      <c r="AT105" s="205"/>
      <c r="AU105" s="288" t="e">
        <f t="shared" si="56"/>
        <v>#DIV/0!</v>
      </c>
      <c r="AV105" s="210">
        <f t="shared" si="57"/>
        <v>79633.216666666674</v>
      </c>
      <c r="AW105" s="230"/>
      <c r="AX105" s="230" t="e">
        <f>AV105/AW105</f>
        <v>#DIV/0!</v>
      </c>
      <c r="AY105" s="234">
        <f t="shared" si="58"/>
        <v>69637.651111111103</v>
      </c>
      <c r="AZ105" s="262"/>
      <c r="BA105" s="262" t="e">
        <f>AY105/AZ105</f>
        <v>#DIV/0!</v>
      </c>
      <c r="BB105" s="10">
        <f t="shared" si="80"/>
        <v>71445.879166666666</v>
      </c>
      <c r="BC105" s="69">
        <v>59898.59</v>
      </c>
      <c r="BD105" s="65">
        <f>BB105/BC105</f>
        <v>1.1927806508745309</v>
      </c>
      <c r="BE105" s="145"/>
      <c r="BF105" s="4"/>
      <c r="BG105" s="4"/>
      <c r="BH105" s="4"/>
      <c r="BI105" s="50">
        <f t="shared" si="61"/>
        <v>71445.879166666666</v>
      </c>
      <c r="BJ105" s="50">
        <f t="shared" si="81"/>
        <v>0</v>
      </c>
      <c r="BK105" s="4"/>
      <c r="BL105" s="4"/>
    </row>
    <row r="106" spans="1:64" ht="48.75" customHeight="1" thickBot="1">
      <c r="A106" s="475"/>
      <c r="B106" s="105">
        <v>2</v>
      </c>
      <c r="C106" s="122" t="s">
        <v>142</v>
      </c>
      <c r="D106" s="106" t="s">
        <v>173</v>
      </c>
      <c r="E106" s="137" t="s">
        <v>218</v>
      </c>
      <c r="F106" s="156">
        <v>80041.11</v>
      </c>
      <c r="G106" s="157"/>
      <c r="H106" s="142">
        <f t="shared" si="37"/>
        <v>80041.11</v>
      </c>
      <c r="I106" s="76">
        <v>82138.429999999993</v>
      </c>
      <c r="J106" s="157"/>
      <c r="K106" s="142">
        <f t="shared" si="73"/>
        <v>82138.429999999993</v>
      </c>
      <c r="L106" s="76">
        <v>82371.460000000006</v>
      </c>
      <c r="M106" s="157"/>
      <c r="N106" s="14">
        <f t="shared" si="64"/>
        <v>82371.460000000006</v>
      </c>
      <c r="O106" s="76">
        <v>82371.460000000006</v>
      </c>
      <c r="P106" s="157"/>
      <c r="Q106" s="14">
        <f t="shared" si="65"/>
        <v>82371.460000000006</v>
      </c>
      <c r="R106" s="76">
        <v>82371.460000000006</v>
      </c>
      <c r="S106" s="157"/>
      <c r="T106" s="13">
        <f t="shared" si="66"/>
        <v>82371.460000000006</v>
      </c>
      <c r="U106" s="76">
        <v>70760.34</v>
      </c>
      <c r="V106" s="157"/>
      <c r="W106" s="13">
        <f t="shared" si="67"/>
        <v>70760.34</v>
      </c>
      <c r="X106" s="76">
        <v>80025.23</v>
      </c>
      <c r="Y106" s="157">
        <v>7486.98</v>
      </c>
      <c r="Z106" s="13">
        <f t="shared" si="76"/>
        <v>87512.209999999992</v>
      </c>
      <c r="AA106" s="76">
        <v>82230.210000000006</v>
      </c>
      <c r="AB106" s="157"/>
      <c r="AC106" s="14">
        <f t="shared" si="68"/>
        <v>82230.210000000006</v>
      </c>
      <c r="AD106" s="76"/>
      <c r="AE106" s="157">
        <v>82723</v>
      </c>
      <c r="AF106" s="14">
        <f t="shared" si="69"/>
        <v>82723</v>
      </c>
      <c r="AG106" s="76">
        <v>82723</v>
      </c>
      <c r="AH106" s="157"/>
      <c r="AI106" s="14">
        <f t="shared" si="70"/>
        <v>82723</v>
      </c>
      <c r="AJ106" s="76">
        <v>82723</v>
      </c>
      <c r="AK106" s="157"/>
      <c r="AL106" s="14">
        <f t="shared" si="71"/>
        <v>82723</v>
      </c>
      <c r="AM106" s="76">
        <v>82723</v>
      </c>
      <c r="AN106" s="157"/>
      <c r="AO106" s="14">
        <f t="shared" si="72"/>
        <v>82723</v>
      </c>
      <c r="AP106" s="17">
        <f t="shared" si="59"/>
        <v>890478.7</v>
      </c>
      <c r="AQ106" s="19">
        <f t="shared" si="60"/>
        <v>90209.98</v>
      </c>
      <c r="AR106" s="14">
        <f t="shared" si="54"/>
        <v>980688.67999999993</v>
      </c>
      <c r="AS106" s="202">
        <f t="shared" si="55"/>
        <v>81517</v>
      </c>
      <c r="AT106" s="206"/>
      <c r="AU106" s="295" t="e">
        <f t="shared" si="56"/>
        <v>#DIV/0!</v>
      </c>
      <c r="AV106" s="214">
        <f t="shared" si="57"/>
        <v>80009.043333333335</v>
      </c>
      <c r="AW106" s="231"/>
      <c r="AX106" s="231" t="e">
        <f>AV106/AW106</f>
        <v>#DIV/0!</v>
      </c>
      <c r="AY106" s="238">
        <f t="shared" si="58"/>
        <v>71367.744444444441</v>
      </c>
      <c r="AZ106" s="263"/>
      <c r="BA106" s="263" t="e">
        <f>AY106/AZ106</f>
        <v>#DIV/0!</v>
      </c>
      <c r="BB106" s="14">
        <f t="shared" si="80"/>
        <v>74206.558333333334</v>
      </c>
      <c r="BC106" s="69">
        <v>59898.59</v>
      </c>
      <c r="BD106" s="55">
        <f>BB106/BC106</f>
        <v>1.2388698687787698</v>
      </c>
      <c r="BE106" s="146"/>
      <c r="BF106" s="4"/>
      <c r="BG106" s="4"/>
      <c r="BH106" s="4"/>
      <c r="BI106" s="50">
        <f t="shared" si="61"/>
        <v>74206.558333333334</v>
      </c>
      <c r="BJ106" s="50">
        <f t="shared" si="81"/>
        <v>0</v>
      </c>
      <c r="BK106" s="4"/>
      <c r="BL106" s="4"/>
    </row>
    <row r="107" spans="1:64" ht="46.5" customHeight="1" thickBot="1">
      <c r="A107" s="476"/>
      <c r="B107" s="112">
        <v>3</v>
      </c>
      <c r="C107" s="113" t="s">
        <v>154</v>
      </c>
      <c r="D107" s="110" t="s">
        <v>174</v>
      </c>
      <c r="E107" s="175"/>
      <c r="F107" s="176">
        <v>73389.36</v>
      </c>
      <c r="G107" s="177"/>
      <c r="H107" s="178">
        <f t="shared" si="37"/>
        <v>73389.36</v>
      </c>
      <c r="I107" s="22">
        <v>69351.850000000006</v>
      </c>
      <c r="J107" s="179"/>
      <c r="K107" s="178">
        <f t="shared" si="73"/>
        <v>69351.850000000006</v>
      </c>
      <c r="L107" s="180">
        <v>72379.98</v>
      </c>
      <c r="M107" s="177"/>
      <c r="N107" s="12">
        <f t="shared" si="64"/>
        <v>72379.98</v>
      </c>
      <c r="O107" s="180">
        <v>73389.36</v>
      </c>
      <c r="P107" s="177"/>
      <c r="Q107" s="12">
        <f t="shared" si="65"/>
        <v>73389.36</v>
      </c>
      <c r="R107" s="180">
        <v>73389.36</v>
      </c>
      <c r="S107" s="177"/>
      <c r="T107" s="12">
        <f t="shared" si="66"/>
        <v>73389.36</v>
      </c>
      <c r="U107" s="180">
        <v>67234.17</v>
      </c>
      <c r="V107" s="177"/>
      <c r="W107" s="12">
        <f t="shared" si="67"/>
        <v>67234.17</v>
      </c>
      <c r="X107" s="180">
        <v>73389.36</v>
      </c>
      <c r="Y107" s="177"/>
      <c r="Z107" s="13">
        <f t="shared" si="76"/>
        <v>73389.36</v>
      </c>
      <c r="AA107" s="180">
        <v>99445.91</v>
      </c>
      <c r="AB107" s="177"/>
      <c r="AC107" s="12">
        <f t="shared" si="68"/>
        <v>99445.91</v>
      </c>
      <c r="AD107" s="180"/>
      <c r="AE107" s="177">
        <v>83000.98</v>
      </c>
      <c r="AF107" s="12">
        <f t="shared" si="69"/>
        <v>83000.98</v>
      </c>
      <c r="AG107" s="180">
        <v>75028.73</v>
      </c>
      <c r="AH107" s="177"/>
      <c r="AI107" s="12">
        <f t="shared" si="70"/>
        <v>75028.73</v>
      </c>
      <c r="AJ107" s="180">
        <v>75028.73</v>
      </c>
      <c r="AK107" s="177"/>
      <c r="AL107" s="12">
        <f t="shared" si="71"/>
        <v>75028.73</v>
      </c>
      <c r="AM107" s="180">
        <v>74100.17</v>
      </c>
      <c r="AN107" s="177"/>
      <c r="AO107" s="12">
        <f t="shared" si="72"/>
        <v>74100.17</v>
      </c>
      <c r="AP107" s="17">
        <f t="shared" si="59"/>
        <v>826126.98</v>
      </c>
      <c r="AQ107" s="19">
        <f t="shared" si="60"/>
        <v>83000.98</v>
      </c>
      <c r="AR107" s="12">
        <f t="shared" si="54"/>
        <v>909127.96</v>
      </c>
      <c r="AS107" s="203">
        <f t="shared" si="55"/>
        <v>71707.063333333339</v>
      </c>
      <c r="AT107" s="207"/>
      <c r="AU107" s="294" t="e">
        <f t="shared" si="56"/>
        <v>#DIV/0!</v>
      </c>
      <c r="AV107" s="216">
        <f t="shared" si="57"/>
        <v>71522.346666666665</v>
      </c>
      <c r="AW107" s="232"/>
      <c r="AX107" s="232" t="e">
        <f>AV107/AW107</f>
        <v>#DIV/0!</v>
      </c>
      <c r="AY107" s="236">
        <f>(F107+I107+L107+O107+R107+U107+X107+AA107+AD107)/9</f>
        <v>66885.483333333337</v>
      </c>
      <c r="AZ107" s="264"/>
      <c r="BA107" s="264" t="e">
        <f>AY107/AZ107</f>
        <v>#DIV/0!</v>
      </c>
      <c r="BB107" s="12">
        <f t="shared" si="80"/>
        <v>68843.914999999994</v>
      </c>
      <c r="BC107" s="69">
        <v>59898.597999999998</v>
      </c>
      <c r="BD107" s="68">
        <f>BB107/BC107</f>
        <v>1.1493410079481325</v>
      </c>
      <c r="BE107" s="146"/>
      <c r="BF107" s="4"/>
      <c r="BG107" s="4"/>
      <c r="BH107" s="4"/>
      <c r="BI107" s="50">
        <f t="shared" si="61"/>
        <v>68843.914999999994</v>
      </c>
      <c r="BJ107" s="50">
        <f t="shared" si="81"/>
        <v>0</v>
      </c>
      <c r="BK107" s="4"/>
      <c r="BL107" s="4"/>
    </row>
    <row r="108" spans="1:64" ht="46.5" customHeight="1" thickBot="1">
      <c r="A108" s="325" t="s">
        <v>100</v>
      </c>
      <c r="B108" s="99">
        <v>1</v>
      </c>
      <c r="C108" s="101"/>
      <c r="D108" s="100" t="s">
        <v>83</v>
      </c>
      <c r="E108" s="326"/>
      <c r="F108" s="181"/>
      <c r="G108" s="182"/>
      <c r="H108" s="140">
        <f t="shared" si="37"/>
        <v>0</v>
      </c>
      <c r="I108" s="26"/>
      <c r="J108" s="183"/>
      <c r="K108" s="140">
        <f t="shared" si="73"/>
        <v>0</v>
      </c>
      <c r="L108" s="181"/>
      <c r="M108" s="182"/>
      <c r="N108" s="11"/>
      <c r="O108" s="181"/>
      <c r="P108" s="182"/>
      <c r="Q108" s="11"/>
      <c r="R108" s="181"/>
      <c r="S108" s="182"/>
      <c r="T108" s="11"/>
      <c r="U108" s="181"/>
      <c r="V108" s="182"/>
      <c r="W108" s="11"/>
      <c r="X108" s="181"/>
      <c r="Y108" s="182"/>
      <c r="Z108" s="13">
        <f t="shared" si="76"/>
        <v>0</v>
      </c>
      <c r="AA108" s="181"/>
      <c r="AB108" s="182"/>
      <c r="AC108" s="11"/>
      <c r="AD108" s="181"/>
      <c r="AE108" s="182"/>
      <c r="AF108" s="11"/>
      <c r="AG108" s="181"/>
      <c r="AH108" s="182"/>
      <c r="AI108" s="11"/>
      <c r="AJ108" s="181"/>
      <c r="AK108" s="182"/>
      <c r="AL108" s="11"/>
      <c r="AM108" s="181"/>
      <c r="AN108" s="182"/>
      <c r="AO108" s="11"/>
      <c r="AP108" s="17">
        <f t="shared" si="59"/>
        <v>0</v>
      </c>
      <c r="AQ108" s="19">
        <f t="shared" si="60"/>
        <v>0</v>
      </c>
      <c r="AR108" s="12">
        <f t="shared" si="54"/>
        <v>0</v>
      </c>
      <c r="AS108" s="208">
        <f>(F108+I108+L108)/3</f>
        <v>0</v>
      </c>
      <c r="AT108" s="209"/>
      <c r="AU108" s="294" t="e">
        <f t="shared" si="56"/>
        <v>#DIV/0!</v>
      </c>
      <c r="AV108" s="212">
        <f>(F108+I108+L108+O108+R108+U108)/6</f>
        <v>0</v>
      </c>
      <c r="AW108" s="233"/>
      <c r="AX108" s="232" t="e">
        <f>AV108/AW108</f>
        <v>#DIV/0!</v>
      </c>
      <c r="AY108" s="237">
        <f>(F108+I108+L108+O108+R108+U108+X108+AA108+AD108)/9</f>
        <v>0</v>
      </c>
      <c r="AZ108" s="265"/>
      <c r="BA108" s="264" t="e">
        <f>AY108/AZ108</f>
        <v>#DIV/0!</v>
      </c>
      <c r="BB108" s="12">
        <f>AP108/1</f>
        <v>0</v>
      </c>
      <c r="BC108" s="184">
        <v>33479.71</v>
      </c>
      <c r="BD108" s="68">
        <f>BB108/BC108</f>
        <v>0</v>
      </c>
      <c r="BE108" s="146"/>
      <c r="BF108" s="4"/>
      <c r="BG108" s="4"/>
      <c r="BH108" s="4"/>
      <c r="BI108" s="50">
        <f t="shared" si="61"/>
        <v>0</v>
      </c>
      <c r="BJ108" s="50"/>
      <c r="BK108" s="4"/>
      <c r="BL108" s="4"/>
    </row>
    <row r="109" spans="1:64">
      <c r="BI109" s="50">
        <f t="shared" si="61"/>
        <v>0</v>
      </c>
    </row>
    <row r="112" spans="1:64">
      <c r="BC112" s="5"/>
    </row>
  </sheetData>
  <autoFilter ref="A5:BJ108"/>
  <mergeCells count="59">
    <mergeCell ref="A97:A100"/>
    <mergeCell ref="A60:A66"/>
    <mergeCell ref="A105:A107"/>
    <mergeCell ref="A77:A82"/>
    <mergeCell ref="A101:A102"/>
    <mergeCell ref="A92:A95"/>
    <mergeCell ref="A87:A89"/>
    <mergeCell ref="A83:A86"/>
    <mergeCell ref="A67:A76"/>
    <mergeCell ref="A90:A91"/>
    <mergeCell ref="A34:A36"/>
    <mergeCell ref="A30:A31"/>
    <mergeCell ref="A6:A7"/>
    <mergeCell ref="D3:D5"/>
    <mergeCell ref="A56:A59"/>
    <mergeCell ref="A50:A51"/>
    <mergeCell ref="A9:A12"/>
    <mergeCell ref="A13:A14"/>
    <mergeCell ref="A52:A54"/>
    <mergeCell ref="A46:A49"/>
    <mergeCell ref="A43:A45"/>
    <mergeCell ref="A19:A20"/>
    <mergeCell ref="A21:A22"/>
    <mergeCell ref="A17:A18"/>
    <mergeCell ref="A40:A42"/>
    <mergeCell ref="E3:E5"/>
    <mergeCell ref="C3:C5"/>
    <mergeCell ref="A3:A5"/>
    <mergeCell ref="X4:Z4"/>
    <mergeCell ref="F3:AR3"/>
    <mergeCell ref="F4:H4"/>
    <mergeCell ref="U4:W4"/>
    <mergeCell ref="R4:T4"/>
    <mergeCell ref="L4:N4"/>
    <mergeCell ref="AJ4:AL4"/>
    <mergeCell ref="I4:K4"/>
    <mergeCell ref="AG4:AI4"/>
    <mergeCell ref="O4:Q4"/>
    <mergeCell ref="AA4:AC4"/>
    <mergeCell ref="AD4:AF4"/>
    <mergeCell ref="B3:B5"/>
    <mergeCell ref="AM4:AO4"/>
    <mergeCell ref="AV4:AV5"/>
    <mergeCell ref="AP4:AR4"/>
    <mergeCell ref="AX4:AX5"/>
    <mergeCell ref="AS3:AU3"/>
    <mergeCell ref="AT4:AT5"/>
    <mergeCell ref="AS4:AS5"/>
    <mergeCell ref="AW4:AW5"/>
    <mergeCell ref="AU4:AU5"/>
    <mergeCell ref="AV3:AX3"/>
    <mergeCell ref="BB3:BD3"/>
    <mergeCell ref="BB4:BB5"/>
    <mergeCell ref="BC4:BC5"/>
    <mergeCell ref="BD4:BD5"/>
    <mergeCell ref="AY3:BA3"/>
    <mergeCell ref="AY4:AY5"/>
    <mergeCell ref="BA4:BA5"/>
    <mergeCell ref="AZ4:AZ5"/>
  </mergeCells>
  <phoneticPr fontId="2" type="noConversion"/>
  <pageMargins left="0.47244094488188981" right="0" top="0.74803149606299213" bottom="0" header="0.31496062992125984" footer="0.31496062992125984"/>
  <pageSetup paperSize="9" scale="45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2018-01-15T08:07:30Z</cp:lastPrinted>
  <dcterms:created xsi:type="dcterms:W3CDTF">2017-02-08T06:15:45Z</dcterms:created>
  <dcterms:modified xsi:type="dcterms:W3CDTF">2025-01-13T07:13:48Z</dcterms:modified>
</cp:coreProperties>
</file>